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A2553280-0455-4B12-8B6E-C0E4C7D57BA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-1.0 " sheetId="2" r:id="rId1"/>
    <sheet name="C-1.0_F24_programs ranked" sheetId="5" r:id="rId2"/>
  </sheets>
  <definedNames>
    <definedName name="_xlnm.Print_Area" localSheetId="0">'C-1.0 '!$A$1:$AI$144</definedName>
    <definedName name="_xlnm.Print_Area" localSheetId="1">'C-1.0_F24_programs ranked'!$A$1:$AD$65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137" i="2" l="1"/>
  <c r="AH137" i="2"/>
  <c r="AG137" i="2"/>
  <c r="AF137" i="2"/>
  <c r="AF136" i="2"/>
  <c r="AG132" i="2"/>
  <c r="AF132" i="2"/>
  <c r="AI129" i="2"/>
  <c r="AH129" i="2"/>
  <c r="AG129" i="2"/>
  <c r="AF129" i="2"/>
  <c r="AI128" i="2"/>
  <c r="AH128" i="2"/>
  <c r="AG128" i="2"/>
  <c r="AF128" i="2"/>
  <c r="AI127" i="2"/>
  <c r="AH127" i="2"/>
  <c r="AG127" i="2"/>
  <c r="AF127" i="2"/>
  <c r="AI126" i="2"/>
  <c r="AH126" i="2"/>
  <c r="AG126" i="2"/>
  <c r="AF126" i="2"/>
  <c r="AI125" i="2"/>
  <c r="AH125" i="2"/>
  <c r="AG125" i="2"/>
  <c r="AF125" i="2"/>
  <c r="AI124" i="2"/>
  <c r="AH124" i="2"/>
  <c r="AG124" i="2"/>
  <c r="AF124" i="2"/>
  <c r="AI123" i="2"/>
  <c r="AH123" i="2"/>
  <c r="AG123" i="2"/>
  <c r="AF123" i="2"/>
  <c r="AI122" i="2"/>
  <c r="AH122" i="2"/>
  <c r="AG122" i="2"/>
  <c r="AF122" i="2"/>
  <c r="AI121" i="2"/>
  <c r="AG121" i="2"/>
  <c r="AF121" i="2"/>
  <c r="AI117" i="2"/>
  <c r="AH117" i="2"/>
  <c r="AG117" i="2"/>
  <c r="AF117" i="2"/>
  <c r="AI114" i="2"/>
  <c r="AH114" i="2"/>
  <c r="AG114" i="2"/>
  <c r="AF114" i="2"/>
  <c r="AI113" i="2"/>
  <c r="AH113" i="2"/>
  <c r="AG113" i="2"/>
  <c r="AF113" i="2"/>
  <c r="AI112" i="2"/>
  <c r="AH112" i="2"/>
  <c r="AG112" i="2"/>
  <c r="AF112" i="2"/>
  <c r="AI111" i="2"/>
  <c r="AH111" i="2"/>
  <c r="AG111" i="2"/>
  <c r="AF111" i="2"/>
  <c r="AI108" i="2"/>
  <c r="AH108" i="2"/>
  <c r="AG108" i="2"/>
  <c r="AF108" i="2"/>
  <c r="AI107" i="2"/>
  <c r="AH107" i="2"/>
  <c r="AG107" i="2"/>
  <c r="AF107" i="2"/>
  <c r="AI106" i="2"/>
  <c r="AH106" i="2"/>
  <c r="AG106" i="2"/>
  <c r="AF106" i="2"/>
  <c r="AI105" i="2"/>
  <c r="AH105" i="2"/>
  <c r="AG105" i="2"/>
  <c r="AF105" i="2"/>
  <c r="AI104" i="2"/>
  <c r="AH104" i="2"/>
  <c r="AG104" i="2"/>
  <c r="AF104" i="2"/>
  <c r="AI100" i="2"/>
  <c r="AF100" i="2"/>
  <c r="AI99" i="2"/>
  <c r="AH99" i="2"/>
  <c r="AG99" i="2"/>
  <c r="AF99" i="2"/>
  <c r="AI96" i="2"/>
  <c r="AH96" i="2"/>
  <c r="AG96" i="2"/>
  <c r="AF96" i="2"/>
  <c r="AI95" i="2"/>
  <c r="AH95" i="2"/>
  <c r="AG95" i="2"/>
  <c r="AF95" i="2"/>
  <c r="AI94" i="2"/>
  <c r="AH94" i="2"/>
  <c r="AG94" i="2"/>
  <c r="AF94" i="2"/>
  <c r="AI91" i="2"/>
  <c r="AH91" i="2"/>
  <c r="AG91" i="2"/>
  <c r="AF91" i="2"/>
  <c r="AI90" i="2"/>
  <c r="AH90" i="2"/>
  <c r="AG90" i="2"/>
  <c r="AF90" i="2"/>
  <c r="AI79" i="2"/>
  <c r="AH79" i="2"/>
  <c r="AG79" i="2"/>
  <c r="AF79" i="2"/>
  <c r="AI78" i="2"/>
  <c r="AH78" i="2"/>
  <c r="AG78" i="2"/>
  <c r="AF78" i="2"/>
  <c r="AI76" i="2"/>
  <c r="AH76" i="2"/>
  <c r="AG76" i="2"/>
  <c r="AF76" i="2"/>
  <c r="AI75" i="2"/>
  <c r="AH75" i="2"/>
  <c r="AG75" i="2"/>
  <c r="AF75" i="2"/>
  <c r="AI74" i="2"/>
  <c r="AH74" i="2"/>
  <c r="AG74" i="2"/>
  <c r="AF74" i="2"/>
  <c r="AI73" i="2"/>
  <c r="AH73" i="2"/>
  <c r="AF73" i="2"/>
  <c r="AI72" i="2"/>
  <c r="AG72" i="2"/>
  <c r="AF72" i="2"/>
  <c r="AI71" i="2"/>
  <c r="AG71" i="2"/>
  <c r="AF71" i="2"/>
  <c r="AI68" i="2"/>
  <c r="AG68" i="2"/>
  <c r="AF68" i="2"/>
  <c r="AI67" i="2"/>
  <c r="AG67" i="2"/>
  <c r="AF67" i="2"/>
  <c r="AI66" i="2"/>
  <c r="AG66" i="2"/>
  <c r="AF66" i="2"/>
  <c r="AI65" i="2"/>
  <c r="AG65" i="2"/>
  <c r="AF65" i="2"/>
  <c r="AI64" i="2"/>
  <c r="AG64" i="2"/>
  <c r="AF64" i="2"/>
  <c r="AI63" i="2"/>
  <c r="AH63" i="2"/>
  <c r="AG63" i="2"/>
  <c r="AF63" i="2"/>
  <c r="AI62" i="2"/>
  <c r="AG62" i="2"/>
  <c r="AF62" i="2"/>
  <c r="AI61" i="2"/>
  <c r="AG61" i="2"/>
  <c r="AF61" i="2"/>
  <c r="AI60" i="2"/>
  <c r="AG60" i="2"/>
  <c r="AF60" i="2"/>
  <c r="AI57" i="2"/>
  <c r="AH57" i="2"/>
  <c r="AG57" i="2"/>
  <c r="AF57" i="2"/>
  <c r="AI56" i="2"/>
  <c r="AH56" i="2"/>
  <c r="AG56" i="2"/>
  <c r="AF56" i="2"/>
  <c r="AI55" i="2"/>
  <c r="AH55" i="2"/>
  <c r="AG55" i="2"/>
  <c r="AF55" i="2"/>
  <c r="AI54" i="2"/>
  <c r="AH54" i="2"/>
  <c r="AG54" i="2"/>
  <c r="AF54" i="2"/>
  <c r="AI53" i="2"/>
  <c r="AH53" i="2"/>
  <c r="AF53" i="2"/>
  <c r="AI52" i="2"/>
  <c r="AH52" i="2"/>
  <c r="AG52" i="2"/>
  <c r="AF52" i="2"/>
  <c r="AI51" i="2"/>
  <c r="AH51" i="2"/>
  <c r="AG51" i="2"/>
  <c r="AF51" i="2"/>
  <c r="AI50" i="2"/>
  <c r="AH50" i="2"/>
  <c r="AF50" i="2"/>
  <c r="AI49" i="2"/>
  <c r="AH49" i="2"/>
  <c r="AG49" i="2"/>
  <c r="AF49" i="2"/>
  <c r="AI48" i="2"/>
  <c r="AH48" i="2"/>
  <c r="AG48" i="2"/>
  <c r="AF48" i="2"/>
  <c r="AI47" i="2"/>
  <c r="AH47" i="2"/>
  <c r="AG47" i="2"/>
  <c r="AF47" i="2"/>
  <c r="AI46" i="2"/>
  <c r="AH46" i="2"/>
  <c r="AG46" i="2"/>
  <c r="AF46" i="2"/>
  <c r="AI45" i="2"/>
  <c r="AH45" i="2"/>
  <c r="AG45" i="2"/>
  <c r="AF45" i="2"/>
  <c r="AI44" i="2"/>
  <c r="AH44" i="2"/>
  <c r="AG44" i="2"/>
  <c r="AF44" i="2"/>
  <c r="AI43" i="2"/>
  <c r="AH43" i="2"/>
  <c r="AG43" i="2"/>
  <c r="AF43" i="2"/>
  <c r="AI40" i="2"/>
  <c r="AH40" i="2"/>
  <c r="AG40" i="2"/>
  <c r="AF40" i="2"/>
  <c r="AI39" i="2"/>
  <c r="AH39" i="2"/>
  <c r="AG39" i="2"/>
  <c r="AF39" i="2"/>
  <c r="AI38" i="2"/>
  <c r="AH38" i="2"/>
  <c r="AG38" i="2"/>
  <c r="AF38" i="2"/>
  <c r="AI37" i="2"/>
  <c r="AH37" i="2"/>
  <c r="AG37" i="2"/>
  <c r="AF37" i="2"/>
  <c r="AI36" i="2"/>
  <c r="AH36" i="2"/>
  <c r="AG36" i="2"/>
  <c r="AF36" i="2"/>
  <c r="AI35" i="2"/>
  <c r="AH35" i="2"/>
  <c r="AG35" i="2"/>
  <c r="AF35" i="2"/>
  <c r="AI34" i="2"/>
  <c r="AH34" i="2"/>
  <c r="AG34" i="2"/>
  <c r="AF34" i="2"/>
  <c r="AI33" i="2"/>
  <c r="AG33" i="2"/>
  <c r="AF33" i="2"/>
  <c r="AI32" i="2"/>
  <c r="AH32" i="2"/>
  <c r="AG32" i="2"/>
  <c r="AF32" i="2"/>
  <c r="AI31" i="2"/>
  <c r="AH31" i="2"/>
  <c r="AG31" i="2"/>
  <c r="AF31" i="2"/>
  <c r="AI30" i="2"/>
  <c r="AH30" i="2"/>
  <c r="AG30" i="2"/>
  <c r="AF30" i="2"/>
  <c r="AI29" i="2"/>
  <c r="AH29" i="2"/>
  <c r="AG29" i="2"/>
  <c r="AF29" i="2"/>
  <c r="AI28" i="2"/>
  <c r="AH28" i="2"/>
  <c r="AG28" i="2"/>
  <c r="AF28" i="2"/>
  <c r="AI27" i="2"/>
  <c r="AH27" i="2"/>
  <c r="AG27" i="2"/>
  <c r="AF27" i="2"/>
  <c r="AI26" i="2"/>
  <c r="AH26" i="2"/>
  <c r="AG26" i="2"/>
  <c r="AF26" i="2"/>
  <c r="AI25" i="2"/>
  <c r="AH25" i="2"/>
  <c r="AG25" i="2"/>
  <c r="AF25" i="2"/>
  <c r="AI24" i="2"/>
  <c r="AH24" i="2"/>
  <c r="AG24" i="2"/>
  <c r="AF24" i="2"/>
  <c r="AI23" i="2"/>
  <c r="AH23" i="2"/>
  <c r="AG23" i="2"/>
  <c r="AF23" i="2"/>
  <c r="AI22" i="2"/>
  <c r="AH22" i="2"/>
  <c r="AG22" i="2"/>
  <c r="AF22" i="2"/>
  <c r="AI21" i="2"/>
  <c r="AH21" i="2"/>
  <c r="AG21" i="2"/>
  <c r="AF21" i="2"/>
  <c r="AI20" i="2"/>
  <c r="AH20" i="2"/>
  <c r="AG20" i="2"/>
  <c r="AF20" i="2"/>
  <c r="AI19" i="2"/>
  <c r="AH19" i="2"/>
  <c r="AG19" i="2"/>
  <c r="AF19" i="2"/>
  <c r="AI16" i="2"/>
  <c r="AG16" i="2"/>
  <c r="AF16" i="2"/>
  <c r="AI15" i="2"/>
  <c r="AG15" i="2"/>
  <c r="AF15" i="2"/>
  <c r="AI13" i="2"/>
  <c r="AH13" i="2"/>
  <c r="AG13" i="2"/>
  <c r="AF13" i="2"/>
  <c r="AI12" i="2"/>
  <c r="AH12" i="2"/>
  <c r="AG12" i="2"/>
  <c r="AF12" i="2"/>
  <c r="AI11" i="2"/>
  <c r="AH11" i="2"/>
  <c r="AG11" i="2"/>
  <c r="AF11" i="2"/>
  <c r="AI10" i="2"/>
  <c r="AH10" i="2"/>
  <c r="AF10" i="2"/>
  <c r="AI9" i="2"/>
  <c r="AH9" i="2"/>
  <c r="AG9" i="2"/>
  <c r="AF9" i="2"/>
  <c r="AE118" i="2"/>
  <c r="AE119" i="2" s="1"/>
  <c r="AE100" i="2"/>
  <c r="AD58" i="2"/>
  <c r="AC58" i="2"/>
  <c r="AI58" i="2" s="1"/>
  <c r="AB58" i="2"/>
  <c r="AA58" i="2"/>
  <c r="Z58" i="2"/>
  <c r="Y58" i="2"/>
  <c r="X58" i="2"/>
  <c r="W58" i="2"/>
  <c r="V58" i="2"/>
  <c r="U58" i="2"/>
  <c r="AE58" i="2"/>
  <c r="AF58" i="2" s="1"/>
  <c r="AE136" i="2"/>
  <c r="AG136" i="2" s="1"/>
  <c r="AE135" i="2"/>
  <c r="AE134" i="2"/>
  <c r="AG134" i="2" s="1"/>
  <c r="AE132" i="2"/>
  <c r="AE130" i="2"/>
  <c r="AE115" i="2"/>
  <c r="AE109" i="2"/>
  <c r="AG109" i="2" s="1"/>
  <c r="AE97" i="2"/>
  <c r="AE92" i="2"/>
  <c r="AE77" i="2"/>
  <c r="AE69" i="2"/>
  <c r="AE41" i="2"/>
  <c r="AE14" i="2"/>
  <c r="AE17" i="2" s="1"/>
  <c r="AF63" i="5"/>
  <c r="AF64" i="5"/>
  <c r="AF65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8" i="5"/>
  <c r="T61" i="5"/>
  <c r="T60" i="5"/>
  <c r="T59" i="5"/>
  <c r="T58" i="5"/>
  <c r="T57" i="5"/>
  <c r="T56" i="5"/>
  <c r="T55" i="5"/>
  <c r="T53" i="5"/>
  <c r="T52" i="5"/>
  <c r="T51" i="5"/>
  <c r="T30" i="5"/>
  <c r="T15" i="5"/>
  <c r="T14" i="5"/>
  <c r="AD100" i="2"/>
  <c r="AD133" i="2" s="1"/>
  <c r="AD109" i="2"/>
  <c r="AB109" i="2"/>
  <c r="AA109" i="2"/>
  <c r="Z109" i="2"/>
  <c r="Y109" i="2"/>
  <c r="X109" i="2"/>
  <c r="W109" i="2"/>
  <c r="V109" i="2"/>
  <c r="U109" i="2"/>
  <c r="T109" i="2"/>
  <c r="AH109" i="2" s="1"/>
  <c r="AC109" i="2"/>
  <c r="AI109" i="2" s="1"/>
  <c r="AG115" i="2" l="1"/>
  <c r="AG130" i="2"/>
  <c r="AF118" i="2"/>
  <c r="AH118" i="2"/>
  <c r="AI118" i="2"/>
  <c r="AG58" i="2"/>
  <c r="AF109" i="2"/>
  <c r="AF130" i="2"/>
  <c r="AF134" i="2"/>
  <c r="AG118" i="2"/>
  <c r="AE133" i="2"/>
  <c r="AE101" i="2"/>
  <c r="AE102" i="2"/>
  <c r="AE80" i="2"/>
  <c r="AI139" i="2"/>
  <c r="AH139" i="2"/>
  <c r="AG139" i="2"/>
  <c r="AF139" i="2"/>
  <c r="AI131" i="2"/>
  <c r="AH131" i="2"/>
  <c r="AG131" i="2"/>
  <c r="AF131" i="2"/>
  <c r="AI120" i="2"/>
  <c r="AH120" i="2"/>
  <c r="AG120" i="2"/>
  <c r="AF120" i="2"/>
  <c r="AI116" i="2"/>
  <c r="AH116" i="2"/>
  <c r="AG116" i="2"/>
  <c r="AF116" i="2"/>
  <c r="AI110" i="2"/>
  <c r="AH110" i="2"/>
  <c r="AG110" i="2"/>
  <c r="AF110" i="2"/>
  <c r="AI103" i="2"/>
  <c r="AH103" i="2"/>
  <c r="AG103" i="2"/>
  <c r="AF103" i="2"/>
  <c r="AI98" i="2"/>
  <c r="AH98" i="2"/>
  <c r="AG98" i="2"/>
  <c r="AF98" i="2"/>
  <c r="AI93" i="2"/>
  <c r="AH93" i="2"/>
  <c r="AG93" i="2"/>
  <c r="AF93" i="2"/>
  <c r="AI70" i="2"/>
  <c r="AH70" i="2"/>
  <c r="AG70" i="2"/>
  <c r="AF70" i="2"/>
  <c r="AI59" i="2"/>
  <c r="AH59" i="2"/>
  <c r="AG59" i="2"/>
  <c r="AF59" i="2"/>
  <c r="AI8" i="2"/>
  <c r="AH8" i="2"/>
  <c r="AG8" i="2"/>
  <c r="AF8" i="2"/>
  <c r="AC136" i="2"/>
  <c r="AC135" i="2"/>
  <c r="AC134" i="2"/>
  <c r="AI134" i="2" s="1"/>
  <c r="AC133" i="2"/>
  <c r="AI133" i="2" s="1"/>
  <c r="AC132" i="2"/>
  <c r="AI132" i="2" s="1"/>
  <c r="AC130" i="2"/>
  <c r="AC119" i="2"/>
  <c r="AC115" i="2"/>
  <c r="AC101" i="2"/>
  <c r="AC97" i="2"/>
  <c r="AC92" i="2"/>
  <c r="AC77" i="2"/>
  <c r="AC69" i="2"/>
  <c r="AC41" i="2"/>
  <c r="AC14" i="2"/>
  <c r="S41" i="2"/>
  <c r="S69" i="2"/>
  <c r="S77" i="2"/>
  <c r="S97" i="2"/>
  <c r="S109" i="2"/>
  <c r="S115" i="2"/>
  <c r="S119" i="2"/>
  <c r="U130" i="2"/>
  <c r="V130" i="2"/>
  <c r="W130" i="2"/>
  <c r="X130" i="2"/>
  <c r="Y130" i="2"/>
  <c r="Z130" i="2"/>
  <c r="AA130" i="2"/>
  <c r="AB130" i="2"/>
  <c r="AD130" i="2"/>
  <c r="S130" i="2"/>
  <c r="T132" i="2"/>
  <c r="AH132" i="2" s="1"/>
  <c r="U132" i="2"/>
  <c r="V132" i="2"/>
  <c r="W132" i="2"/>
  <c r="X132" i="2"/>
  <c r="Y132" i="2"/>
  <c r="Z132" i="2"/>
  <c r="AA132" i="2"/>
  <c r="AB132" i="2"/>
  <c r="AD132" i="2"/>
  <c r="Y133" i="2"/>
  <c r="AB133" i="2"/>
  <c r="T134" i="2"/>
  <c r="AH134" i="2" s="1"/>
  <c r="U134" i="2"/>
  <c r="V134" i="2"/>
  <c r="W134" i="2"/>
  <c r="X134" i="2"/>
  <c r="Y134" i="2"/>
  <c r="Z134" i="2"/>
  <c r="AA134" i="2"/>
  <c r="AB134" i="2"/>
  <c r="AD134" i="2"/>
  <c r="T135" i="2"/>
  <c r="U135" i="2"/>
  <c r="V135" i="2"/>
  <c r="W135" i="2"/>
  <c r="X135" i="2"/>
  <c r="Y135" i="2"/>
  <c r="Z135" i="2"/>
  <c r="AG135" i="2" s="1"/>
  <c r="AA135" i="2"/>
  <c r="AB135" i="2"/>
  <c r="AD135" i="2"/>
  <c r="AF135" i="2" s="1"/>
  <c r="T136" i="2"/>
  <c r="AH136" i="2" s="1"/>
  <c r="U136" i="2"/>
  <c r="V136" i="2"/>
  <c r="W136" i="2"/>
  <c r="X136" i="2"/>
  <c r="Y136" i="2"/>
  <c r="Z136" i="2"/>
  <c r="AA136" i="2"/>
  <c r="AB136" i="2"/>
  <c r="AD136" i="2"/>
  <c r="S134" i="2"/>
  <c r="S136" i="2"/>
  <c r="S135" i="2"/>
  <c r="S133" i="2"/>
  <c r="S132" i="2"/>
  <c r="T115" i="2"/>
  <c r="U115" i="2"/>
  <c r="V115" i="2"/>
  <c r="W115" i="2"/>
  <c r="X115" i="2"/>
  <c r="Y115" i="2"/>
  <c r="Z115" i="2"/>
  <c r="AA115" i="2"/>
  <c r="AB115" i="2"/>
  <c r="AD115" i="2"/>
  <c r="AF115" i="2" s="1"/>
  <c r="T97" i="2"/>
  <c r="U97" i="2"/>
  <c r="V97" i="2"/>
  <c r="W97" i="2"/>
  <c r="X97" i="2"/>
  <c r="Y97" i="2"/>
  <c r="Z97" i="2"/>
  <c r="AG97" i="2" s="1"/>
  <c r="AA97" i="2"/>
  <c r="AB97" i="2"/>
  <c r="AD97" i="2"/>
  <c r="AF97" i="2" s="1"/>
  <c r="AC17" i="2" l="1"/>
  <c r="AI136" i="2"/>
  <c r="AF133" i="2"/>
  <c r="AC102" i="2"/>
  <c r="AI97" i="2"/>
  <c r="AH115" i="2"/>
  <c r="AI115" i="2"/>
  <c r="AH135" i="2"/>
  <c r="AH97" i="2"/>
  <c r="AI130" i="2"/>
  <c r="AE138" i="2"/>
  <c r="AI135" i="2"/>
  <c r="AC80" i="2"/>
  <c r="AC138" i="2" l="1"/>
  <c r="AE140" i="2"/>
  <c r="AC140" i="2"/>
  <c r="AB119" i="2"/>
  <c r="AB101" i="2"/>
  <c r="AB92" i="2"/>
  <c r="AB77" i="2"/>
  <c r="AB69" i="2"/>
  <c r="AB41" i="2"/>
  <c r="AB14" i="2"/>
  <c r="AB17" i="2" l="1"/>
  <c r="AB80" i="2" s="1"/>
  <c r="AB102" i="2"/>
  <c r="AB138" i="2" s="1"/>
  <c r="AB140" i="2" l="1"/>
  <c r="AA92" i="2" l="1"/>
  <c r="Z92" i="2"/>
  <c r="AG92" i="2" s="1"/>
  <c r="Y92" i="2"/>
  <c r="X92" i="2"/>
  <c r="W92" i="2"/>
  <c r="V92" i="2"/>
  <c r="U92" i="2"/>
  <c r="T92" i="2"/>
  <c r="AH92" i="2" s="1"/>
  <c r="S92" i="2"/>
  <c r="R92" i="2"/>
  <c r="AD92" i="2"/>
  <c r="AD14" i="2"/>
  <c r="AD41" i="2"/>
  <c r="AD69" i="2"/>
  <c r="AA14" i="2"/>
  <c r="Z14" i="2"/>
  <c r="AG14" i="2" s="1"/>
  <c r="Y14" i="2"/>
  <c r="X14" i="2"/>
  <c r="W14" i="2"/>
  <c r="V14" i="2"/>
  <c r="U14" i="2"/>
  <c r="T14" i="2"/>
  <c r="AH14" i="2" s="1"/>
  <c r="S14" i="2"/>
  <c r="R14" i="2"/>
  <c r="AD119" i="2"/>
  <c r="AD101" i="2"/>
  <c r="R132" i="2"/>
  <c r="AF92" i="2" l="1"/>
  <c r="AI92" i="2"/>
  <c r="AF69" i="2"/>
  <c r="AI69" i="2"/>
  <c r="AF14" i="2"/>
  <c r="AI14" i="2"/>
  <c r="AI101" i="2"/>
  <c r="AF101" i="2"/>
  <c r="AF119" i="2"/>
  <c r="AI119" i="2"/>
  <c r="AF41" i="2"/>
  <c r="AI41" i="2"/>
  <c r="AD17" i="2"/>
  <c r="AD102" i="2"/>
  <c r="AA119" i="2"/>
  <c r="Q132" i="2"/>
  <c r="AA100" i="2"/>
  <c r="AA133" i="2" s="1"/>
  <c r="AA77" i="2"/>
  <c r="AA69" i="2"/>
  <c r="AA41" i="2"/>
  <c r="AA17" i="2"/>
  <c r="AD138" i="2" l="1"/>
  <c r="AF102" i="2"/>
  <c r="AI102" i="2"/>
  <c r="AF17" i="2"/>
  <c r="AI17" i="2"/>
  <c r="AA101" i="2"/>
  <c r="AA80" i="2"/>
  <c r="AF138" i="2" l="1"/>
  <c r="AI138" i="2"/>
  <c r="AA102" i="2"/>
  <c r="AA138" i="2" s="1"/>
  <c r="AA140" i="2" l="1"/>
  <c r="AD77" i="2" l="1"/>
  <c r="AF77" i="2" l="1"/>
  <c r="AI77" i="2"/>
  <c r="Z100" i="2"/>
  <c r="Z133" i="2" l="1"/>
  <c r="AG133" i="2" s="1"/>
  <c r="AG100" i="2"/>
  <c r="AD80" i="2"/>
  <c r="AF80" i="2" l="1"/>
  <c r="AI80" i="2"/>
  <c r="AD140" i="2"/>
  <c r="Z77" i="2"/>
  <c r="AG77" i="2" s="1"/>
  <c r="AF140" i="2" l="1"/>
  <c r="AI140" i="2"/>
  <c r="P130" i="2"/>
  <c r="Z101" i="2"/>
  <c r="AG101" i="2" s="1"/>
  <c r="Z119" i="2"/>
  <c r="AG119" i="2" s="1"/>
  <c r="Z69" i="2"/>
  <c r="AG69" i="2" s="1"/>
  <c r="Z41" i="2"/>
  <c r="AG41" i="2" s="1"/>
  <c r="Z102" i="2" l="1"/>
  <c r="AG102" i="2" s="1"/>
  <c r="Z17" i="2"/>
  <c r="AG17" i="2" s="1"/>
  <c r="Z138" i="2" l="1"/>
  <c r="AG138" i="2" s="1"/>
  <c r="Z80" i="2"/>
  <c r="AG80" i="2" s="1"/>
  <c r="Y77" i="2"/>
  <c r="Y69" i="2"/>
  <c r="Y41" i="2"/>
  <c r="Y119" i="2"/>
  <c r="Y101" i="2"/>
  <c r="Z140" i="2" l="1"/>
  <c r="AG140" i="2" s="1"/>
  <c r="Y17" i="2"/>
  <c r="Y102" i="2"/>
  <c r="Y80" i="2" l="1"/>
  <c r="Y138" i="2"/>
  <c r="Y140" i="2" l="1"/>
  <c r="U100" i="2"/>
  <c r="V100" i="2"/>
  <c r="V133" i="2" s="1"/>
  <c r="W100" i="2"/>
  <c r="W133" i="2" s="1"/>
  <c r="X100" i="2"/>
  <c r="U133" i="2" l="1"/>
  <c r="AH100" i="2"/>
  <c r="X133" i="2"/>
  <c r="O132" i="2"/>
  <c r="P132" i="2"/>
  <c r="O133" i="2"/>
  <c r="P133" i="2"/>
  <c r="Q133" i="2"/>
  <c r="R133" i="2"/>
  <c r="O134" i="2"/>
  <c r="P134" i="2"/>
  <c r="Q134" i="2"/>
  <c r="R134" i="2"/>
  <c r="O135" i="2"/>
  <c r="P135" i="2"/>
  <c r="Q135" i="2"/>
  <c r="R135" i="2"/>
  <c r="N135" i="2"/>
  <c r="N134" i="2"/>
  <c r="N133" i="2"/>
  <c r="N132" i="2"/>
  <c r="R130" i="2" l="1"/>
  <c r="Q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V119" i="2"/>
  <c r="U119" i="2"/>
  <c r="T119" i="2"/>
  <c r="AH119" i="2" s="1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U101" i="2"/>
  <c r="T101" i="2"/>
  <c r="AH101" i="2" s="1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U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U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T58" i="2"/>
  <c r="AH58" i="2" s="1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U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S17" i="2"/>
  <c r="Q14" i="2"/>
  <c r="P14" i="2"/>
  <c r="O14" i="2"/>
  <c r="N14" i="2"/>
  <c r="N17" i="2" s="1"/>
  <c r="M14" i="2"/>
  <c r="M17" i="2" s="1"/>
  <c r="L14" i="2"/>
  <c r="L17" i="2" s="1"/>
  <c r="K14" i="2"/>
  <c r="K17" i="2" s="1"/>
  <c r="J14" i="2"/>
  <c r="J17" i="2" s="1"/>
  <c r="I14" i="2"/>
  <c r="I17" i="2" s="1"/>
  <c r="H14" i="2"/>
  <c r="H17" i="2" s="1"/>
  <c r="G14" i="2"/>
  <c r="G17" i="2" s="1"/>
  <c r="F14" i="2"/>
  <c r="F17" i="2" s="1"/>
  <c r="E14" i="2"/>
  <c r="E17" i="2" s="1"/>
  <c r="D14" i="2"/>
  <c r="D17" i="2" s="1"/>
  <c r="C14" i="2"/>
  <c r="C17" i="2" s="1"/>
  <c r="B14" i="2"/>
  <c r="B17" i="2" s="1"/>
  <c r="X101" i="2"/>
  <c r="S102" i="2" l="1"/>
  <c r="S138" i="2" s="1"/>
  <c r="R17" i="2"/>
  <c r="Q17" i="2"/>
  <c r="Q80" i="2" s="1"/>
  <c r="P17" i="2"/>
  <c r="O17" i="2"/>
  <c r="O80" i="2" s="1"/>
  <c r="P102" i="2"/>
  <c r="D80" i="2"/>
  <c r="H80" i="2"/>
  <c r="L80" i="2"/>
  <c r="E80" i="2"/>
  <c r="I80" i="2"/>
  <c r="M80" i="2"/>
  <c r="B102" i="2"/>
  <c r="B138" i="2" s="1"/>
  <c r="F102" i="2"/>
  <c r="F138" i="2" s="1"/>
  <c r="J102" i="2"/>
  <c r="J138" i="2" s="1"/>
  <c r="N102" i="2"/>
  <c r="N138" i="2" s="1"/>
  <c r="R102" i="2"/>
  <c r="B80" i="2"/>
  <c r="J80" i="2"/>
  <c r="D102" i="2"/>
  <c r="D138" i="2" s="1"/>
  <c r="T102" i="2"/>
  <c r="AH102" i="2" s="1"/>
  <c r="C80" i="2"/>
  <c r="G80" i="2"/>
  <c r="K80" i="2"/>
  <c r="S80" i="2"/>
  <c r="H102" i="2"/>
  <c r="H138" i="2" s="1"/>
  <c r="L102" i="2"/>
  <c r="L138" i="2" s="1"/>
  <c r="F80" i="2"/>
  <c r="N80" i="2"/>
  <c r="C102" i="2"/>
  <c r="C138" i="2" s="1"/>
  <c r="G102" i="2"/>
  <c r="G138" i="2" s="1"/>
  <c r="K102" i="2"/>
  <c r="K138" i="2" s="1"/>
  <c r="O102" i="2"/>
  <c r="E102" i="2"/>
  <c r="E138" i="2" s="1"/>
  <c r="I102" i="2"/>
  <c r="I138" i="2" s="1"/>
  <c r="M102" i="2"/>
  <c r="M138" i="2" s="1"/>
  <c r="Q102" i="2"/>
  <c r="U102" i="2"/>
  <c r="R138" i="2" l="1"/>
  <c r="R80" i="2"/>
  <c r="L140" i="2"/>
  <c r="Q138" i="2"/>
  <c r="P138" i="2"/>
  <c r="U138" i="2"/>
  <c r="O138" i="2"/>
  <c r="C140" i="2"/>
  <c r="D140" i="2"/>
  <c r="I140" i="2"/>
  <c r="G140" i="2"/>
  <c r="M140" i="2"/>
  <c r="K140" i="2"/>
  <c r="J140" i="2"/>
  <c r="H140" i="2"/>
  <c r="B140" i="2"/>
  <c r="N140" i="2"/>
  <c r="E140" i="2"/>
  <c r="F140" i="2"/>
  <c r="R140" i="2" l="1"/>
  <c r="S140" i="2"/>
  <c r="Q140" i="2"/>
  <c r="O140" i="2"/>
  <c r="X119" i="2"/>
  <c r="X102" i="2" l="1"/>
  <c r="X138" i="2" l="1"/>
  <c r="W101" i="2"/>
  <c r="V101" i="2"/>
  <c r="T121" i="2"/>
  <c r="AH121" i="2" s="1"/>
  <c r="W119" i="2"/>
  <c r="P79" i="2"/>
  <c r="T16" i="2"/>
  <c r="AH16" i="2" s="1"/>
  <c r="T15" i="2"/>
  <c r="AH15" i="2" s="1"/>
  <c r="X77" i="2"/>
  <c r="W77" i="2"/>
  <c r="V77" i="2"/>
  <c r="T72" i="2"/>
  <c r="AH72" i="2" s="1"/>
  <c r="T71" i="2"/>
  <c r="AH71" i="2" s="1"/>
  <c r="X69" i="2"/>
  <c r="W69" i="2"/>
  <c r="V69" i="2"/>
  <c r="T68" i="2"/>
  <c r="AH68" i="2" s="1"/>
  <c r="T67" i="2"/>
  <c r="AH67" i="2" s="1"/>
  <c r="T66" i="2"/>
  <c r="AH66" i="2" s="1"/>
  <c r="T65" i="2"/>
  <c r="AH65" i="2" s="1"/>
  <c r="T64" i="2"/>
  <c r="AH64" i="2" s="1"/>
  <c r="T62" i="2"/>
  <c r="AH62" i="2" s="1"/>
  <c r="T61" i="2"/>
  <c r="AH61" i="2" s="1"/>
  <c r="T60" i="2"/>
  <c r="AH60" i="2" s="1"/>
  <c r="X41" i="2"/>
  <c r="W41" i="2"/>
  <c r="V41" i="2"/>
  <c r="T33" i="2"/>
  <c r="AH33" i="2" s="1"/>
  <c r="T130" i="2" l="1"/>
  <c r="AH130" i="2" s="1"/>
  <c r="T133" i="2"/>
  <c r="AH133" i="2" s="1"/>
  <c r="V102" i="2"/>
  <c r="P80" i="2"/>
  <c r="W17" i="2"/>
  <c r="U17" i="2"/>
  <c r="T41" i="2"/>
  <c r="AH41" i="2" s="1"/>
  <c r="T77" i="2"/>
  <c r="AH77" i="2" s="1"/>
  <c r="T69" i="2"/>
  <c r="AH69" i="2" s="1"/>
  <c r="V17" i="2"/>
  <c r="X17" i="2"/>
  <c r="T17" i="2"/>
  <c r="AH17" i="2" s="1"/>
  <c r="W80" i="2" l="1"/>
  <c r="V138" i="2"/>
  <c r="P140" i="2"/>
  <c r="X80" i="2"/>
  <c r="T138" i="2"/>
  <c r="AH138" i="2" s="1"/>
  <c r="U80" i="2"/>
  <c r="T80" i="2"/>
  <c r="AH80" i="2" s="1"/>
  <c r="W102" i="2"/>
  <c r="V80" i="2"/>
  <c r="T140" i="2" l="1"/>
  <c r="X140" i="2"/>
  <c r="V140" i="2"/>
  <c r="U140" i="2"/>
  <c r="W138" i="2"/>
  <c r="AH140" i="2" l="1"/>
  <c r="W140" i="2"/>
</calcChain>
</file>

<file path=xl/sharedStrings.xml><?xml version="1.0" encoding="utf-8"?>
<sst xmlns="http://schemas.openxmlformats.org/spreadsheetml/2006/main" count="308" uniqueCount="137">
  <si>
    <t>Fall</t>
  </si>
  <si>
    <t>Average</t>
  </si>
  <si>
    <t>Change</t>
  </si>
  <si>
    <t>Art</t>
  </si>
  <si>
    <t>English</t>
  </si>
  <si>
    <t>French</t>
  </si>
  <si>
    <t>History</t>
  </si>
  <si>
    <t>Music</t>
  </si>
  <si>
    <t>Philosophy</t>
  </si>
  <si>
    <t>Political Science</t>
  </si>
  <si>
    <t>Psychology</t>
  </si>
  <si>
    <t>Sociology</t>
  </si>
  <si>
    <t>Spanish</t>
  </si>
  <si>
    <t>Elementary Education</t>
  </si>
  <si>
    <t>Accounting</t>
  </si>
  <si>
    <t>Business Administration</t>
  </si>
  <si>
    <t>Economics</t>
  </si>
  <si>
    <t>Biology</t>
  </si>
  <si>
    <t>Chemistry</t>
  </si>
  <si>
    <t>Geography</t>
  </si>
  <si>
    <t>Mathematics</t>
  </si>
  <si>
    <t>Physics</t>
  </si>
  <si>
    <t>Respiratory Therapy</t>
  </si>
  <si>
    <t>Computer Science</t>
  </si>
  <si>
    <t>UNDERGRADUATE</t>
  </si>
  <si>
    <t>Fulton School of Liberal Arts</t>
  </si>
  <si>
    <t>Perdue School of Business</t>
  </si>
  <si>
    <t>Henson School of Science &amp; Technology</t>
  </si>
  <si>
    <t>Theatre</t>
  </si>
  <si>
    <t>Early Childhood Education</t>
  </si>
  <si>
    <t>International Studies</t>
  </si>
  <si>
    <t>GRADUATE</t>
  </si>
  <si>
    <t>Exercise Science</t>
  </si>
  <si>
    <t xml:space="preserve"> 3-Year</t>
  </si>
  <si>
    <t>Information Systems</t>
  </si>
  <si>
    <t>Finance</t>
  </si>
  <si>
    <t>Management</t>
  </si>
  <si>
    <t>Marketing</t>
  </si>
  <si>
    <t xml:space="preserve">Fall </t>
  </si>
  <si>
    <t>Physical Education</t>
  </si>
  <si>
    <t>English for Speakers of Other Languages</t>
  </si>
  <si>
    <t>chng</t>
  </si>
  <si>
    <t>Environmental Studies</t>
  </si>
  <si>
    <t>1 Year</t>
  </si>
  <si>
    <t>Undeclared degree-seeking students</t>
  </si>
  <si>
    <t>Non-degree seeking</t>
  </si>
  <si>
    <t>Medical Laboratory Science</t>
  </si>
  <si>
    <t xml:space="preserve">  TOTAL Undergraduate Enrollment</t>
  </si>
  <si>
    <t>Business Administration M.B.A. Traditional</t>
  </si>
  <si>
    <t>Educational Leadership M.Ed.</t>
  </si>
  <si>
    <t>English M.A.</t>
  </si>
  <si>
    <t>GIS Management M.S.</t>
  </si>
  <si>
    <t>History M.A.</t>
  </si>
  <si>
    <t>Mathematics Education M.S.</t>
  </si>
  <si>
    <t>Interdisciplinary Studies undeclared degree</t>
  </si>
  <si>
    <t xml:space="preserve">  TOTAL Graduate Enrollment</t>
  </si>
  <si>
    <t>Salisbury University TOTAL Enrollment</t>
  </si>
  <si>
    <t>Conflict Analysis &amp; Dispute Resolution</t>
  </si>
  <si>
    <t>Conflict Analysis &amp; Dispute Resolution M.A.</t>
  </si>
  <si>
    <t>Reading Specialist M.Ed.</t>
  </si>
  <si>
    <t>Perdue School Subtotal</t>
  </si>
  <si>
    <t>Seidel School Subtotal</t>
  </si>
  <si>
    <t>Seidel School of Education</t>
  </si>
  <si>
    <t>College of Health and Human Services</t>
  </si>
  <si>
    <t>School of Health Sciences</t>
  </si>
  <si>
    <t>School of Social Work</t>
  </si>
  <si>
    <t>School of Nursing</t>
  </si>
  <si>
    <t>Seidel Subtotal</t>
  </si>
  <si>
    <t>Perdue Subtotal</t>
  </si>
  <si>
    <t>Henson Subtotal</t>
  </si>
  <si>
    <t>Fulton Subtotal</t>
  </si>
  <si>
    <t>Health Sciences Subtotal</t>
  </si>
  <si>
    <t>College of Health and Human Services Total</t>
  </si>
  <si>
    <t>School of Nursing Subtotal</t>
  </si>
  <si>
    <t>School of Social Work Subtotal</t>
  </si>
  <si>
    <t>English for Speakers of Other Languages P.B.C.</t>
  </si>
  <si>
    <t>Mathematics for Middle School Teachers P.B.C.</t>
  </si>
  <si>
    <t>Graduate Student Enrollment by Award Type</t>
  </si>
  <si>
    <t>Masters</t>
  </si>
  <si>
    <t>Post-Master's Certificates</t>
  </si>
  <si>
    <t>Doctoral</t>
  </si>
  <si>
    <t>Earth Science</t>
  </si>
  <si>
    <t xml:space="preserve">    </t>
  </si>
  <si>
    <t>Communication</t>
  </si>
  <si>
    <r>
      <t>10-yr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</t>
    </r>
  </si>
  <si>
    <r>
      <t>Athletic Training</t>
    </r>
    <r>
      <rPr>
        <vertAlign val="superscript"/>
        <sz val="9"/>
        <color indexed="8"/>
        <rFont val="Arial"/>
        <family val="2"/>
      </rPr>
      <t>2</t>
    </r>
  </si>
  <si>
    <r>
      <t>Liberal Studies</t>
    </r>
    <r>
      <rPr>
        <vertAlign val="superscript"/>
        <sz val="9"/>
        <color indexed="8"/>
        <rFont val="Arial"/>
        <family val="2"/>
      </rPr>
      <t>2</t>
    </r>
  </si>
  <si>
    <r>
      <t>Social Science</t>
    </r>
    <r>
      <rPr>
        <vertAlign val="superscript"/>
        <sz val="9"/>
        <color indexed="8"/>
        <rFont val="Arial"/>
        <family val="2"/>
      </rPr>
      <t>3</t>
    </r>
  </si>
  <si>
    <r>
      <t>Environmental Health</t>
    </r>
    <r>
      <rPr>
        <vertAlign val="superscript"/>
        <sz val="9"/>
        <color indexed="8"/>
        <rFont val="Arial"/>
        <family val="2"/>
      </rPr>
      <t>2</t>
    </r>
  </si>
  <si>
    <r>
      <t>Physical Science</t>
    </r>
    <r>
      <rPr>
        <vertAlign val="superscript"/>
        <sz val="9"/>
        <color indexed="8"/>
        <rFont val="Arial"/>
        <family val="2"/>
      </rPr>
      <t>3</t>
    </r>
  </si>
  <si>
    <r>
      <t>Health Education</t>
    </r>
    <r>
      <rPr>
        <vertAlign val="superscript"/>
        <sz val="9"/>
        <color indexed="8"/>
        <rFont val="Arial"/>
        <family val="2"/>
      </rPr>
      <t>2</t>
    </r>
  </si>
  <si>
    <r>
      <t>1</t>
    </r>
    <r>
      <rPr>
        <sz val="8"/>
        <color indexed="8"/>
        <rFont val="Arial"/>
        <family val="2"/>
      </rPr>
      <t>Percent change is not provided for programs with 20 students or less.</t>
    </r>
  </si>
  <si>
    <r>
      <t>2</t>
    </r>
    <r>
      <rPr>
        <sz val="8"/>
        <color indexed="8"/>
        <rFont val="Arial"/>
        <family val="2"/>
      </rPr>
      <t>Suspended program, but not discontinued.</t>
    </r>
  </si>
  <si>
    <r>
      <t>Public Health</t>
    </r>
    <r>
      <rPr>
        <sz val="11"/>
        <color rgb="FF000000"/>
        <rFont val="Arial"/>
        <family val="2"/>
      </rPr>
      <t>³</t>
    </r>
  </si>
  <si>
    <r>
      <rPr>
        <sz val="11"/>
        <color rgb="FF000000"/>
        <rFont val="Calibri"/>
        <family val="2"/>
      </rPr>
      <t>⁴</t>
    </r>
    <r>
      <rPr>
        <sz val="8"/>
        <color indexed="8"/>
        <rFont val="Arial"/>
        <family val="2"/>
      </rPr>
      <t>Program transitioned from Applied Health Physiology to Health and Human Performance in 2021</t>
    </r>
  </si>
  <si>
    <r>
      <rPr>
        <sz val="11"/>
        <color rgb="FF000000"/>
        <rFont val="Arial"/>
        <family val="2"/>
      </rPr>
      <t>³</t>
    </r>
    <r>
      <rPr>
        <sz val="8"/>
        <color indexed="8"/>
        <rFont val="Arial"/>
        <family val="2"/>
      </rPr>
      <t>Program transitioned from Health Education to Community Health in 2014; then transititioned to Public Health in 2021</t>
    </r>
  </si>
  <si>
    <t>Rank</t>
  </si>
  <si>
    <t>Applied Biology M.S.</t>
  </si>
  <si>
    <t>Post-Doctorate Certificates</t>
  </si>
  <si>
    <t>Post-Baccalaureate Certificates</t>
  </si>
  <si>
    <t>School and Degree Program</t>
  </si>
  <si>
    <r>
      <t>Health and Human Performance MS</t>
    </r>
    <r>
      <rPr>
        <sz val="10"/>
        <color rgb="FF000000"/>
        <rFont val="Calibri"/>
        <family val="2"/>
      </rPr>
      <t>⁴</t>
    </r>
  </si>
  <si>
    <r>
      <t xml:space="preserve">Family Nurse Practitioner CAS </t>
    </r>
    <r>
      <rPr>
        <sz val="6"/>
        <color rgb="FF000000"/>
        <rFont val="Arial"/>
        <family val="2"/>
      </rPr>
      <t>(new in 2022)</t>
    </r>
  </si>
  <si>
    <r>
      <t>Social Work MSW Online</t>
    </r>
    <r>
      <rPr>
        <sz val="6"/>
        <color rgb="FF000000"/>
        <rFont val="Arial"/>
        <family val="2"/>
      </rPr>
      <t xml:space="preserve"> (new in 2015)</t>
    </r>
  </si>
  <si>
    <t>Social Work MSW Traditional</t>
  </si>
  <si>
    <t>School of Nursing - BSN</t>
  </si>
  <si>
    <t>School of Social Work - BASW</t>
  </si>
  <si>
    <t>Art (BFA)</t>
  </si>
  <si>
    <t>Interdisciplinary Studies (BA)</t>
  </si>
  <si>
    <t>Interdisciplinary Studies (BS)</t>
  </si>
  <si>
    <r>
      <t>Data Science</t>
    </r>
    <r>
      <rPr>
        <sz val="8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(new in 2020)</t>
    </r>
  </si>
  <si>
    <r>
      <t xml:space="preserve">Urban and Regional Planning </t>
    </r>
    <r>
      <rPr>
        <sz val="6"/>
        <color rgb="FF000000"/>
        <rFont val="Arial"/>
        <family val="2"/>
      </rPr>
      <t>(new in 2017)</t>
    </r>
  </si>
  <si>
    <r>
      <t xml:space="preserve">Integrated Science </t>
    </r>
    <r>
      <rPr>
        <sz val="6"/>
        <color rgb="FF000000"/>
        <rFont val="Arial"/>
        <family val="2"/>
      </rPr>
      <t>(new in 2020)</t>
    </r>
  </si>
  <si>
    <r>
      <t xml:space="preserve">Business Economics </t>
    </r>
    <r>
      <rPr>
        <sz val="6"/>
        <color rgb="FF000000"/>
        <rFont val="Arial"/>
        <family val="2"/>
      </rPr>
      <t>(new in 2014)</t>
    </r>
  </si>
  <si>
    <r>
      <t xml:space="preserve">International Business </t>
    </r>
    <r>
      <rPr>
        <sz val="6"/>
        <color rgb="FF000000"/>
        <rFont val="Arial"/>
        <family val="2"/>
      </rPr>
      <t>(new in 2013)</t>
    </r>
  </si>
  <si>
    <r>
      <t xml:space="preserve">Elementary-Early Childhood Ed Dual Certification </t>
    </r>
    <r>
      <rPr>
        <sz val="6"/>
        <color rgb="FF000000"/>
        <rFont val="Arial"/>
        <family val="2"/>
      </rPr>
      <t>(new in 2023)</t>
    </r>
  </si>
  <si>
    <r>
      <t xml:space="preserve">Outdoor Education Leadership </t>
    </r>
    <r>
      <rPr>
        <sz val="6"/>
        <color rgb="FF000000"/>
        <rFont val="Arial"/>
        <family val="2"/>
      </rPr>
      <t>(new in 2019)</t>
    </r>
  </si>
  <si>
    <r>
      <t xml:space="preserve">Athletic Training MSAT² </t>
    </r>
    <r>
      <rPr>
        <sz val="6"/>
        <color rgb="FF000000"/>
        <rFont val="Arial"/>
        <family val="2"/>
      </rPr>
      <t>(new in 2016)</t>
    </r>
  </si>
  <si>
    <t>Nursing MSN</t>
  </si>
  <si>
    <t>Doctor of Nursing Practice DNP</t>
  </si>
  <si>
    <r>
      <t xml:space="preserve">Business Administration M.B.A. Online </t>
    </r>
    <r>
      <rPr>
        <sz val="6"/>
        <color rgb="FF000000"/>
        <rFont val="Arial"/>
        <family val="2"/>
      </rPr>
      <t>(new in 2015)</t>
    </r>
  </si>
  <si>
    <r>
      <t xml:space="preserve">Doctor of Education in Literacy Studies Ed.D. </t>
    </r>
    <r>
      <rPr>
        <sz val="6"/>
        <rFont val="Arial"/>
        <family val="2"/>
      </rPr>
      <t>(new in 2014)</t>
    </r>
  </si>
  <si>
    <t>Curriculum and Instruction M.Ed.</t>
  </si>
  <si>
    <r>
      <t>Educational Leadership CAS</t>
    </r>
    <r>
      <rPr>
        <sz val="8"/>
        <color indexed="8"/>
        <rFont val="Arial"/>
        <family val="2"/>
      </rPr>
      <t xml:space="preserve"> </t>
    </r>
    <r>
      <rPr>
        <sz val="6"/>
        <color rgb="FF000000"/>
        <rFont val="Arial"/>
        <family val="2"/>
      </rPr>
      <t>(new in 2017)</t>
    </r>
  </si>
  <si>
    <r>
      <t>Educational Leadership PMC</t>
    </r>
    <r>
      <rPr>
        <sz val="6"/>
        <color rgb="FF000000"/>
        <rFont val="Arial"/>
        <family val="2"/>
      </rPr>
      <t xml:space="preserve"> (new in 2017)</t>
    </r>
  </si>
  <si>
    <r>
      <t xml:space="preserve">Higher Education PBC </t>
    </r>
    <r>
      <rPr>
        <sz val="6"/>
        <color rgb="FF000000"/>
        <rFont val="Arial"/>
        <family val="2"/>
      </rPr>
      <t>(new in 2016)</t>
    </r>
  </si>
  <si>
    <r>
      <t xml:space="preserve">Literacy Educator PMC </t>
    </r>
    <r>
      <rPr>
        <sz val="6"/>
        <color rgb="FF000000"/>
        <rFont val="Arial"/>
        <family val="2"/>
      </rPr>
      <t>(new in 2017)</t>
    </r>
    <r>
      <rPr>
        <sz val="10"/>
        <color rgb="FF000000"/>
        <rFont val="Calibri"/>
        <family val="2"/>
      </rPr>
      <t>²</t>
    </r>
  </si>
  <si>
    <t>Teaching M.A.T.</t>
  </si>
  <si>
    <r>
      <t>Health Science</t>
    </r>
    <r>
      <rPr>
        <sz val="6"/>
        <color rgb="FF000000"/>
        <rFont val="Arial"/>
        <family val="2"/>
      </rPr>
      <t xml:space="preserve"> (new in 2022)</t>
    </r>
  </si>
  <si>
    <t xml:space="preserve">5 year </t>
  </si>
  <si>
    <t>change</t>
  </si>
  <si>
    <r>
      <t xml:space="preserve">Table 1:           </t>
    </r>
    <r>
      <rPr>
        <b/>
        <i/>
        <sz val="11"/>
        <rFont val="Arial"/>
        <family val="2"/>
      </rPr>
      <t xml:space="preserve"> Institutional</t>
    </r>
    <r>
      <rPr>
        <b/>
        <sz val="11"/>
        <rFont val="Arial"/>
        <family val="2"/>
      </rPr>
      <t xml:space="preserve"> Enrollment by School &amp; Discipline:  Fall 2014, Fall 2019 to Fall 2024</t>
    </r>
  </si>
  <si>
    <r>
      <t xml:space="preserve">Engineering Physics </t>
    </r>
    <r>
      <rPr>
        <sz val="6"/>
        <color rgb="FF000000"/>
        <rFont val="Arial"/>
        <family val="2"/>
      </rPr>
      <t>(new in 2024)</t>
    </r>
  </si>
  <si>
    <r>
      <t>Public Communication M.A.</t>
    </r>
    <r>
      <rPr>
        <sz val="6"/>
        <color rgb="FF000000"/>
        <rFont val="Arial"/>
        <family val="2"/>
      </rPr>
      <t xml:space="preserve"> (new in 2024)</t>
    </r>
  </si>
  <si>
    <r>
      <t>Coastal Engineering</t>
    </r>
    <r>
      <rPr>
        <sz val="6"/>
        <color rgb="FF000000"/>
        <rFont val="Arial"/>
        <family val="2"/>
      </rPr>
      <t xml:space="preserve"> (new in 2025)</t>
    </r>
  </si>
  <si>
    <r>
      <t xml:space="preserve">Biochemistry &amp; Molecular Biology </t>
    </r>
    <r>
      <rPr>
        <sz val="6"/>
        <color rgb="FF000000"/>
        <rFont val="Arial"/>
        <family val="2"/>
      </rPr>
      <t>(new in 2025)</t>
    </r>
  </si>
  <si>
    <r>
      <t xml:space="preserve">Table 1:           </t>
    </r>
    <r>
      <rPr>
        <b/>
        <i/>
        <sz val="11"/>
        <rFont val="Arial"/>
        <family val="2"/>
      </rPr>
      <t xml:space="preserve"> Institutional</t>
    </r>
    <r>
      <rPr>
        <b/>
        <sz val="11"/>
        <rFont val="Arial"/>
        <family val="2"/>
      </rPr>
      <t xml:space="preserve"> Enrollment by School &amp; Discipline:  Fall 2015, Fall 2020 to Fall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</si>
</sst>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0_);\(0\)"/>
    <numFmt numFmtId="166" formatCode="_(* #,##0_);_(* \(#,##0\);_(* &quot;-&quot;??_);_(@_)"/>
  </numFmts>
  <fonts count="55" x14ac:knownFonts="1">
    <font>
      <sz val="9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0"/>
      <color indexed="8"/>
      <name val="Arial"/>
      <family val="2"/>
    </font>
    <font>
      <i/>
      <sz val="12"/>
      <color rgb="FFFF0000"/>
      <name val="Arial"/>
      <family val="2"/>
    </font>
    <font>
      <i/>
      <sz val="9"/>
      <color rgb="FFFF0000"/>
      <name val="Arial"/>
      <family val="2"/>
    </font>
    <font>
      <b/>
      <i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b/>
      <sz val="9"/>
      <color theme="1"/>
      <name val="Arial"/>
      <family val="2"/>
    </font>
    <font>
      <b/>
      <i/>
      <sz val="12"/>
      <color rgb="FFC00000"/>
      <name val="Arial"/>
      <family val="2"/>
    </font>
    <font>
      <i/>
      <sz val="12"/>
      <color rgb="FFC00000"/>
      <name val="Arial"/>
      <family val="2"/>
    </font>
    <font>
      <i/>
      <sz val="9"/>
      <color rgb="FFC00000"/>
      <name val="Arial"/>
      <family val="2"/>
    </font>
    <font>
      <i/>
      <sz val="8"/>
      <color rgb="FFC00000"/>
      <name val="Arial"/>
      <family val="2"/>
    </font>
    <font>
      <b/>
      <sz val="9"/>
      <color rgb="FFC00000"/>
      <name val="Arial"/>
      <family val="2"/>
    </font>
    <font>
      <b/>
      <i/>
      <sz val="8"/>
      <color rgb="FFC00000"/>
      <name val="Arial"/>
      <family val="2"/>
    </font>
    <font>
      <b/>
      <i/>
      <sz val="9"/>
      <color rgb="FFC00000"/>
      <name val="Arial"/>
      <family val="2"/>
    </font>
    <font>
      <sz val="9"/>
      <color rgb="FFC00000"/>
      <name val="Arial"/>
      <family val="2"/>
    </font>
    <font>
      <i/>
      <sz val="10"/>
      <color rgb="FFC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b/>
      <sz val="8"/>
      <color rgb="FFC00000"/>
      <name val="Arial"/>
      <family val="2"/>
    </font>
    <font>
      <vertAlign val="superscript"/>
      <sz val="9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9"/>
      <color indexed="8"/>
      <name val="Arial"/>
      <family val="2"/>
    </font>
    <font>
      <b/>
      <sz val="9"/>
      <color rgb="FFFF0000"/>
      <name val="Arial"/>
      <family val="2"/>
    </font>
    <font>
      <b/>
      <i/>
      <sz val="9"/>
      <color indexed="8"/>
      <name val="Arial"/>
      <family val="2"/>
    </font>
    <font>
      <sz val="10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9"/>
      <name val="Arial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gray0625">
        <fgColor indexed="22"/>
        <bgColor theme="0" tint="-4.9989318521683403E-2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2" tint="-0.249977111117893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9" tint="0.39997558519241921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8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gray0625">
        <fgColor indexed="22"/>
        <bgColor theme="5" tint="0.59999389629810485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6" tint="0.39997558519241921"/>
        <bgColor indexed="22"/>
      </patternFill>
    </fill>
    <fill>
      <patternFill patternType="solid">
        <fgColor rgb="FFFFFF66"/>
        <bgColor indexed="8"/>
      </patternFill>
    </fill>
    <fill>
      <patternFill patternType="solid">
        <fgColor rgb="FFFFFF66"/>
        <bgColor indexed="9"/>
      </patternFill>
    </fill>
    <fill>
      <patternFill patternType="solid">
        <fgColor rgb="FFFFFF66"/>
        <bgColor indexed="64"/>
      </patternFill>
    </fill>
    <fill>
      <patternFill patternType="gray0625">
        <fgColor indexed="22"/>
        <bgColor rgb="FFFFFF66"/>
      </patternFill>
    </fill>
    <fill>
      <patternFill patternType="solid">
        <fgColor rgb="FFFFFF66"/>
        <bgColor indexed="22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8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8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2" fillId="0" borderId="0"/>
    <xf numFmtId="0" fontId="6" fillId="0" borderId="0"/>
    <xf numFmtId="9" fontId="5" fillId="0" borderId="0" applyFont="0" applyFill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43" fontId="52" fillId="0" borderId="0" applyFont="0" applyFill="0" applyBorder="0" applyAlignment="0" applyProtection="0"/>
  </cellStyleXfs>
  <cellXfs count="898"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3" fillId="2" borderId="0" xfId="0" applyFont="1" applyFill="1"/>
    <xf numFmtId="41" fontId="4" fillId="2" borderId="0" xfId="0" applyNumberFormat="1" applyFont="1" applyFill="1"/>
    <xf numFmtId="0" fontId="4" fillId="2" borderId="0" xfId="0" applyFont="1" applyFill="1" applyBorder="1"/>
    <xf numFmtId="41" fontId="4" fillId="2" borderId="0" xfId="0" applyNumberFormat="1" applyFont="1" applyFill="1" applyBorder="1"/>
    <xf numFmtId="41" fontId="8" fillId="2" borderId="9" xfId="0" applyNumberFormat="1" applyFont="1" applyFill="1" applyBorder="1" applyAlignment="1"/>
    <xf numFmtId="0" fontId="6" fillId="2" borderId="0" xfId="0" applyFont="1" applyFill="1"/>
    <xf numFmtId="41" fontId="8" fillId="0" borderId="28" xfId="0" applyNumberFormat="1" applyFont="1" applyFill="1" applyBorder="1" applyAlignment="1"/>
    <xf numFmtId="41" fontId="8" fillId="8" borderId="9" xfId="0" applyNumberFormat="1" applyFont="1" applyFill="1" applyBorder="1" applyAlignment="1"/>
    <xf numFmtId="41" fontId="8" fillId="0" borderId="0" xfId="0" applyNumberFormat="1" applyFont="1" applyFill="1" applyBorder="1" applyAlignment="1"/>
    <xf numFmtId="0" fontId="15" fillId="2" borderId="0" xfId="0" applyFont="1" applyFill="1"/>
    <xf numFmtId="41" fontId="15" fillId="2" borderId="0" xfId="0" applyNumberFormat="1" applyFont="1" applyFill="1" applyBorder="1"/>
    <xf numFmtId="41" fontId="15" fillId="2" borderId="0" xfId="0" applyNumberFormat="1" applyFont="1" applyFill="1"/>
    <xf numFmtId="0" fontId="15" fillId="2" borderId="0" xfId="0" applyFont="1" applyFill="1" applyBorder="1"/>
    <xf numFmtId="0" fontId="16" fillId="2" borderId="0" xfId="0" applyFont="1" applyFill="1"/>
    <xf numFmtId="0" fontId="17" fillId="2" borderId="0" xfId="0" applyFont="1" applyFill="1"/>
    <xf numFmtId="41" fontId="8" fillId="4" borderId="9" xfId="0" applyNumberFormat="1" applyFont="1" applyFill="1" applyBorder="1" applyAlignment="1"/>
    <xf numFmtId="0" fontId="7" fillId="2" borderId="0" xfId="0" applyFont="1" applyFill="1" applyAlignment="1"/>
    <xf numFmtId="41" fontId="8" fillId="2" borderId="9" xfId="0" applyNumberFormat="1" applyFont="1" applyFill="1" applyBorder="1" applyAlignment="1">
      <alignment horizontal="center"/>
    </xf>
    <xf numFmtId="41" fontId="8" fillId="2" borderId="7" xfId="0" applyNumberFormat="1" applyFont="1" applyFill="1" applyBorder="1" applyAlignment="1">
      <alignment horizontal="center"/>
    </xf>
    <xf numFmtId="41" fontId="8" fillId="2" borderId="7" xfId="0" applyNumberFormat="1" applyFont="1" applyFill="1" applyBorder="1" applyAlignment="1"/>
    <xf numFmtId="41" fontId="6" fillId="2" borderId="0" xfId="0" applyNumberFormat="1" applyFont="1" applyFill="1" applyBorder="1" applyAlignment="1"/>
    <xf numFmtId="41" fontId="6" fillId="2" borderId="7" xfId="0" applyNumberFormat="1" applyFont="1" applyFill="1" applyBorder="1" applyAlignment="1"/>
    <xf numFmtId="41" fontId="8" fillId="18" borderId="4" xfId="0" applyNumberFormat="1" applyFont="1" applyFill="1" applyBorder="1" applyAlignment="1"/>
    <xf numFmtId="41" fontId="8" fillId="18" borderId="68" xfId="0" applyNumberFormat="1" applyFont="1" applyFill="1" applyBorder="1" applyAlignment="1"/>
    <xf numFmtId="41" fontId="6" fillId="18" borderId="4" xfId="0" applyNumberFormat="1" applyFont="1" applyFill="1" applyBorder="1" applyAlignment="1"/>
    <xf numFmtId="41" fontId="8" fillId="19" borderId="4" xfId="0" applyNumberFormat="1" applyFont="1" applyFill="1" applyBorder="1" applyAlignment="1"/>
    <xf numFmtId="41" fontId="9" fillId="18" borderId="4" xfId="0" applyNumberFormat="1" applyFont="1" applyFill="1" applyBorder="1" applyAlignment="1"/>
    <xf numFmtId="9" fontId="9" fillId="17" borderId="68" xfId="3" applyFont="1" applyFill="1" applyBorder="1" applyAlignment="1"/>
    <xf numFmtId="164" fontId="9" fillId="17" borderId="68" xfId="3" applyNumberFormat="1" applyFont="1" applyFill="1" applyBorder="1" applyAlignment="1"/>
    <xf numFmtId="9" fontId="9" fillId="17" borderId="69" xfId="3" applyFont="1" applyFill="1" applyBorder="1" applyAlignment="1"/>
    <xf numFmtId="41" fontId="8" fillId="3" borderId="4" xfId="0" applyNumberFormat="1" applyFont="1" applyFill="1" applyBorder="1" applyAlignment="1"/>
    <xf numFmtId="41" fontId="6" fillId="3" borderId="4" xfId="0" applyNumberFormat="1" applyFont="1" applyFill="1" applyBorder="1" applyAlignment="1"/>
    <xf numFmtId="41" fontId="8" fillId="0" borderId="4" xfId="0" applyNumberFormat="1" applyFont="1" applyFill="1" applyBorder="1" applyAlignment="1"/>
    <xf numFmtId="41" fontId="9" fillId="3" borderId="4" xfId="0" applyNumberFormat="1" applyFont="1" applyFill="1" applyBorder="1" applyAlignment="1"/>
    <xf numFmtId="9" fontId="9" fillId="2" borderId="4" xfId="3" applyFont="1" applyFill="1" applyBorder="1" applyAlignment="1"/>
    <xf numFmtId="164" fontId="9" fillId="2" borderId="4" xfId="3" applyNumberFormat="1" applyFont="1" applyFill="1" applyBorder="1" applyAlignment="1"/>
    <xf numFmtId="9" fontId="9" fillId="2" borderId="91" xfId="3" applyFont="1" applyFill="1" applyBorder="1" applyAlignment="1"/>
    <xf numFmtId="41" fontId="8" fillId="3" borderId="9" xfId="0" applyNumberFormat="1" applyFont="1" applyFill="1" applyBorder="1" applyAlignment="1"/>
    <xf numFmtId="41" fontId="8" fillId="3" borderId="7" xfId="0" applyNumberFormat="1" applyFont="1" applyFill="1" applyBorder="1" applyAlignment="1"/>
    <xf numFmtId="41" fontId="6" fillId="3" borderId="7" xfId="0" applyNumberFormat="1" applyFont="1" applyFill="1" applyBorder="1" applyAlignment="1"/>
    <xf numFmtId="41" fontId="6" fillId="3" borderId="55" xfId="0" applyNumberFormat="1" applyFont="1" applyFill="1" applyBorder="1" applyAlignment="1"/>
    <xf numFmtId="41" fontId="8" fillId="0" borderId="9" xfId="0" applyNumberFormat="1" applyFont="1" applyFill="1" applyBorder="1" applyAlignment="1"/>
    <xf numFmtId="41" fontId="8" fillId="3" borderId="0" xfId="0" applyNumberFormat="1" applyFont="1" applyFill="1" applyBorder="1" applyAlignment="1"/>
    <xf numFmtId="41" fontId="8" fillId="6" borderId="9" xfId="0" applyNumberFormat="1" applyFont="1" applyFill="1" applyBorder="1" applyAlignment="1"/>
    <xf numFmtId="9" fontId="9" fillId="3" borderId="30" xfId="3" applyFont="1" applyFill="1" applyBorder="1" applyAlignment="1"/>
    <xf numFmtId="41" fontId="8" fillId="2" borderId="62" xfId="0" applyNumberFormat="1" applyFont="1" applyFill="1" applyBorder="1" applyAlignment="1"/>
    <xf numFmtId="41" fontId="8" fillId="2" borderId="60" xfId="0" applyNumberFormat="1" applyFont="1" applyFill="1" applyBorder="1" applyAlignment="1"/>
    <xf numFmtId="41" fontId="6" fillId="2" borderId="60" xfId="0" applyNumberFormat="1" applyFont="1" applyFill="1" applyBorder="1" applyAlignment="1"/>
    <xf numFmtId="41" fontId="6" fillId="2" borderId="63" xfId="0" applyNumberFormat="1" applyFont="1" applyFill="1" applyBorder="1" applyAlignment="1"/>
    <xf numFmtId="41" fontId="8" fillId="0" borderId="64" xfId="0" applyNumberFormat="1" applyFont="1" applyFill="1" applyBorder="1" applyAlignment="1"/>
    <xf numFmtId="41" fontId="8" fillId="4" borderId="64" xfId="0" applyNumberFormat="1" applyFont="1" applyFill="1" applyBorder="1" applyAlignment="1"/>
    <xf numFmtId="41" fontId="8" fillId="2" borderId="65" xfId="0" applyNumberFormat="1" applyFont="1" applyFill="1" applyBorder="1" applyAlignment="1"/>
    <xf numFmtId="41" fontId="8" fillId="2" borderId="64" xfId="0" applyNumberFormat="1" applyFont="1" applyFill="1" applyBorder="1" applyAlignment="1"/>
    <xf numFmtId="41" fontId="8" fillId="8" borderId="64" xfId="0" applyNumberFormat="1" applyFont="1" applyFill="1" applyBorder="1" applyAlignment="1"/>
    <xf numFmtId="9" fontId="9" fillId="3" borderId="66" xfId="3" applyFont="1" applyFill="1" applyBorder="1" applyAlignment="1"/>
    <xf numFmtId="41" fontId="8" fillId="2" borderId="0" xfId="0" applyNumberFormat="1" applyFont="1" applyFill="1" applyBorder="1" applyAlignment="1"/>
    <xf numFmtId="41" fontId="6" fillId="2" borderId="54" xfId="0" applyNumberFormat="1" applyFont="1" applyFill="1" applyBorder="1" applyAlignment="1"/>
    <xf numFmtId="41" fontId="8" fillId="0" borderId="33" xfId="0" applyNumberFormat="1" applyFont="1" applyFill="1" applyBorder="1" applyAlignment="1"/>
    <xf numFmtId="41" fontId="8" fillId="2" borderId="28" xfId="0" applyNumberFormat="1" applyFont="1" applyFill="1" applyBorder="1" applyAlignment="1"/>
    <xf numFmtId="41" fontId="8" fillId="8" borderId="7" xfId="0" applyNumberFormat="1" applyFont="1" applyFill="1" applyBorder="1" applyAlignment="1"/>
    <xf numFmtId="41" fontId="9" fillId="14" borderId="0" xfId="0" applyNumberFormat="1" applyFont="1" applyFill="1" applyBorder="1" applyAlignment="1"/>
    <xf numFmtId="41" fontId="9" fillId="14" borderId="7" xfId="0" applyNumberFormat="1" applyFont="1" applyFill="1" applyBorder="1" applyAlignment="1"/>
    <xf numFmtId="41" fontId="7" fillId="14" borderId="7" xfId="0" applyNumberFormat="1" applyFont="1" applyFill="1" applyBorder="1" applyAlignment="1"/>
    <xf numFmtId="41" fontId="7" fillId="14" borderId="55" xfId="0" applyNumberFormat="1" applyFont="1" applyFill="1" applyBorder="1" applyAlignment="1"/>
    <xf numFmtId="41" fontId="9" fillId="13" borderId="9" xfId="0" applyNumberFormat="1" applyFont="1" applyFill="1" applyBorder="1" applyAlignment="1"/>
    <xf numFmtId="41" fontId="9" fillId="14" borderId="28" xfId="0" applyNumberFormat="1" applyFont="1" applyFill="1" applyBorder="1" applyAlignment="1"/>
    <xf numFmtId="41" fontId="9" fillId="14" borderId="9" xfId="0" applyNumberFormat="1" applyFont="1" applyFill="1" applyBorder="1" applyAlignment="1"/>
    <xf numFmtId="41" fontId="9" fillId="15" borderId="9" xfId="0" applyNumberFormat="1" applyFont="1" applyFill="1" applyBorder="1" applyAlignment="1"/>
    <xf numFmtId="41" fontId="9" fillId="15" borderId="0" xfId="0" applyNumberFormat="1" applyFont="1" applyFill="1" applyBorder="1" applyAlignment="1"/>
    <xf numFmtId="41" fontId="9" fillId="2" borderId="13" xfId="0" applyNumberFormat="1" applyFont="1" applyFill="1" applyBorder="1" applyAlignment="1"/>
    <xf numFmtId="41" fontId="9" fillId="8" borderId="23" xfId="0" applyNumberFormat="1" applyFont="1" applyFill="1" applyBorder="1" applyAlignment="1"/>
    <xf numFmtId="41" fontId="7" fillId="2" borderId="23" xfId="0" applyNumberFormat="1" applyFont="1" applyFill="1" applyBorder="1" applyAlignment="1"/>
    <xf numFmtId="41" fontId="9" fillId="0" borderId="27" xfId="0" applyNumberFormat="1" applyFont="1" applyFill="1" applyBorder="1" applyAlignment="1"/>
    <xf numFmtId="41" fontId="9" fillId="4" borderId="24" xfId="0" applyNumberFormat="1" applyFont="1" applyFill="1" applyBorder="1" applyAlignment="1"/>
    <xf numFmtId="41" fontId="9" fillId="2" borderId="27" xfId="0" applyNumberFormat="1" applyFont="1" applyFill="1" applyBorder="1" applyAlignment="1"/>
    <xf numFmtId="41" fontId="9" fillId="2" borderId="24" xfId="0" applyNumberFormat="1" applyFont="1" applyFill="1" applyBorder="1" applyAlignment="1"/>
    <xf numFmtId="41" fontId="9" fillId="8" borderId="24" xfId="0" applyNumberFormat="1" applyFont="1" applyFill="1" applyBorder="1" applyAlignment="1"/>
    <xf numFmtId="9" fontId="9" fillId="3" borderId="59" xfId="3" applyFont="1" applyFill="1" applyBorder="1" applyAlignment="1"/>
    <xf numFmtId="41" fontId="9" fillId="2" borderId="4" xfId="0" applyNumberFormat="1" applyFont="1" applyFill="1" applyBorder="1" applyAlignment="1"/>
    <xf numFmtId="41" fontId="9" fillId="8" borderId="6" xfId="0" applyNumberFormat="1" applyFont="1" applyFill="1" applyBorder="1" applyAlignment="1"/>
    <xf numFmtId="41" fontId="7" fillId="2" borderId="6" xfId="0" applyNumberFormat="1" applyFont="1" applyFill="1" applyBorder="1" applyAlignment="1"/>
    <xf numFmtId="41" fontId="7" fillId="2" borderId="56" xfId="0" applyNumberFormat="1" applyFont="1" applyFill="1" applyBorder="1" applyAlignment="1"/>
    <xf numFmtId="41" fontId="9" fillId="0" borderId="25" xfId="0" applyNumberFormat="1" applyFont="1" applyFill="1" applyBorder="1" applyAlignment="1"/>
    <xf numFmtId="41" fontId="9" fillId="4" borderId="25" xfId="0" applyNumberFormat="1" applyFont="1" applyFill="1" applyBorder="1" applyAlignment="1"/>
    <xf numFmtId="41" fontId="9" fillId="2" borderId="29" xfId="0" applyNumberFormat="1" applyFont="1" applyFill="1" applyBorder="1" applyAlignment="1"/>
    <xf numFmtId="41" fontId="9" fillId="2" borderId="25" xfId="0" applyNumberFormat="1" applyFont="1" applyFill="1" applyBorder="1" applyAlignment="1"/>
    <xf numFmtId="41" fontId="9" fillId="8" borderId="25" xfId="0" applyNumberFormat="1" applyFont="1" applyFill="1" applyBorder="1" applyAlignment="1"/>
    <xf numFmtId="41" fontId="9" fillId="30" borderId="13" xfId="0" applyNumberFormat="1" applyFont="1" applyFill="1" applyBorder="1" applyAlignment="1"/>
    <xf numFmtId="41" fontId="9" fillId="30" borderId="23" xfId="0" applyNumberFormat="1" applyFont="1" applyFill="1" applyBorder="1" applyAlignment="1"/>
    <xf numFmtId="41" fontId="7" fillId="30" borderId="23" xfId="0" applyNumberFormat="1" applyFont="1" applyFill="1" applyBorder="1" applyAlignment="1"/>
    <xf numFmtId="41" fontId="9" fillId="19" borderId="24" xfId="0" applyNumberFormat="1" applyFont="1" applyFill="1" applyBorder="1" applyAlignment="1"/>
    <xf numFmtId="41" fontId="9" fillId="30" borderId="27" xfId="0" applyNumberFormat="1" applyFont="1" applyFill="1" applyBorder="1" applyAlignment="1"/>
    <xf numFmtId="41" fontId="9" fillId="30" borderId="24" xfId="0" applyNumberFormat="1" applyFont="1" applyFill="1" applyBorder="1" applyAlignment="1"/>
    <xf numFmtId="41" fontId="9" fillId="31" borderId="24" xfId="0" applyNumberFormat="1" applyFont="1" applyFill="1" applyBorder="1" applyAlignment="1"/>
    <xf numFmtId="41" fontId="9" fillId="31" borderId="13" xfId="0" applyNumberFormat="1" applyFont="1" applyFill="1" applyBorder="1" applyAlignment="1"/>
    <xf numFmtId="0" fontId="5" fillId="21" borderId="71" xfId="0" applyFont="1" applyFill="1" applyBorder="1" applyAlignment="1"/>
    <xf numFmtId="0" fontId="11" fillId="21" borderId="71" xfId="0" applyFont="1" applyFill="1" applyBorder="1" applyAlignment="1"/>
    <xf numFmtId="0" fontId="11" fillId="22" borderId="71" xfId="0" applyFont="1" applyFill="1" applyBorder="1" applyAlignment="1"/>
    <xf numFmtId="164" fontId="11" fillId="20" borderId="71" xfId="3" applyNumberFormat="1" applyFont="1" applyFill="1" applyBorder="1" applyAlignment="1"/>
    <xf numFmtId="41" fontId="8" fillId="9" borderId="9" xfId="0" applyNumberFormat="1" applyFont="1" applyFill="1" applyBorder="1" applyAlignment="1"/>
    <xf numFmtId="41" fontId="8" fillId="2" borderId="79" xfId="0" applyNumberFormat="1" applyFont="1" applyFill="1" applyBorder="1" applyAlignment="1"/>
    <xf numFmtId="41" fontId="6" fillId="2" borderId="80" xfId="0" applyNumberFormat="1" applyFont="1" applyFill="1" applyBorder="1" applyAlignment="1"/>
    <xf numFmtId="41" fontId="6" fillId="2" borderId="81" xfId="0" applyNumberFormat="1" applyFont="1" applyFill="1" applyBorder="1" applyAlignment="1"/>
    <xf numFmtId="41" fontId="8" fillId="0" borderId="82" xfId="0" applyNumberFormat="1" applyFont="1" applyFill="1" applyBorder="1" applyAlignment="1"/>
    <xf numFmtId="41" fontId="8" fillId="4" borderId="83" xfId="0" applyNumberFormat="1" applyFont="1" applyFill="1" applyBorder="1" applyAlignment="1"/>
    <xf numFmtId="41" fontId="8" fillId="2" borderId="82" xfId="0" applyNumberFormat="1" applyFont="1" applyFill="1" applyBorder="1" applyAlignment="1"/>
    <xf numFmtId="41" fontId="8" fillId="2" borderId="83" xfId="0" applyNumberFormat="1" applyFont="1" applyFill="1" applyBorder="1" applyAlignment="1"/>
    <xf numFmtId="41" fontId="8" fillId="8" borderId="83" xfId="0" applyNumberFormat="1" applyFont="1" applyFill="1" applyBorder="1" applyAlignment="1"/>
    <xf numFmtId="9" fontId="9" fillId="3" borderId="84" xfId="3" applyFont="1" applyFill="1" applyBorder="1" applyAlignment="1"/>
    <xf numFmtId="41" fontId="8" fillId="8" borderId="60" xfId="0" applyNumberFormat="1" applyFont="1" applyFill="1" applyBorder="1" applyAlignment="1"/>
    <xf numFmtId="41" fontId="6" fillId="2" borderId="86" xfId="0" applyNumberFormat="1" applyFont="1" applyFill="1" applyBorder="1" applyAlignment="1"/>
    <xf numFmtId="41" fontId="8" fillId="0" borderId="65" xfId="0" applyNumberFormat="1" applyFont="1" applyFill="1" applyBorder="1" applyAlignment="1"/>
    <xf numFmtId="41" fontId="8" fillId="0" borderId="62" xfId="0" applyNumberFormat="1" applyFont="1" applyFill="1" applyBorder="1" applyAlignment="1"/>
    <xf numFmtId="41" fontId="8" fillId="9" borderId="64" xfId="0" applyNumberFormat="1" applyFont="1" applyFill="1" applyBorder="1" applyAlignment="1"/>
    <xf numFmtId="41" fontId="8" fillId="8" borderId="80" xfId="0" applyNumberFormat="1" applyFont="1" applyFill="1" applyBorder="1" applyAlignment="1"/>
    <xf numFmtId="41" fontId="9" fillId="23" borderId="0" xfId="0" applyNumberFormat="1" applyFont="1" applyFill="1" applyBorder="1" applyAlignment="1"/>
    <xf numFmtId="41" fontId="9" fillId="23" borderId="7" xfId="0" applyNumberFormat="1" applyFont="1" applyFill="1" applyBorder="1" applyAlignment="1"/>
    <xf numFmtId="41" fontId="7" fillId="23" borderId="7" xfId="0" applyNumberFormat="1" applyFont="1" applyFill="1" applyBorder="1" applyAlignment="1"/>
    <xf numFmtId="41" fontId="7" fillId="23" borderId="54" xfId="0" applyNumberFormat="1" applyFont="1" applyFill="1" applyBorder="1" applyAlignment="1"/>
    <xf numFmtId="41" fontId="9" fillId="22" borderId="2" xfId="0" applyNumberFormat="1" applyFont="1" applyFill="1" applyBorder="1" applyAlignment="1"/>
    <xf numFmtId="41" fontId="9" fillId="22" borderId="9" xfId="0" applyNumberFormat="1" applyFont="1" applyFill="1" applyBorder="1" applyAlignment="1"/>
    <xf numFmtId="41" fontId="9" fillId="23" borderId="28" xfId="0" applyNumberFormat="1" applyFont="1" applyFill="1" applyBorder="1" applyAlignment="1"/>
    <xf numFmtId="41" fontId="9" fillId="23" borderId="9" xfId="0" applyNumberFormat="1" applyFont="1" applyFill="1" applyBorder="1" applyAlignment="1"/>
    <xf numFmtId="41" fontId="8" fillId="25" borderId="71" xfId="0" applyNumberFormat="1" applyFont="1" applyFill="1" applyBorder="1" applyAlignment="1"/>
    <xf numFmtId="41" fontId="6" fillId="25" borderId="71" xfId="0" applyNumberFormat="1" applyFont="1" applyFill="1" applyBorder="1" applyAlignment="1"/>
    <xf numFmtId="41" fontId="9" fillId="25" borderId="71" xfId="0" applyNumberFormat="1" applyFont="1" applyFill="1" applyBorder="1" applyAlignment="1"/>
    <xf numFmtId="9" fontId="9" fillId="24" borderId="71" xfId="3" applyFont="1" applyFill="1" applyBorder="1" applyAlignment="1"/>
    <xf numFmtId="41" fontId="8" fillId="0" borderId="87" xfId="0" applyNumberFormat="1" applyFont="1" applyFill="1" applyBorder="1" applyAlignment="1"/>
    <xf numFmtId="41" fontId="8" fillId="0" borderId="88" xfId="0" applyNumberFormat="1" applyFont="1" applyFill="1" applyBorder="1" applyAlignment="1"/>
    <xf numFmtId="41" fontId="9" fillId="25" borderId="16" xfId="0" applyNumberFormat="1" applyFont="1" applyFill="1" applyBorder="1" applyAlignment="1"/>
    <xf numFmtId="41" fontId="9" fillId="25" borderId="7" xfId="0" applyNumberFormat="1" applyFont="1" applyFill="1" applyBorder="1" applyAlignment="1"/>
    <xf numFmtId="41" fontId="7" fillId="25" borderId="7" xfId="0" applyNumberFormat="1" applyFont="1" applyFill="1" applyBorder="1" applyAlignment="1"/>
    <xf numFmtId="41" fontId="7" fillId="25" borderId="54" xfId="0" applyNumberFormat="1" applyFont="1" applyFill="1" applyBorder="1" applyAlignment="1"/>
    <xf numFmtId="41" fontId="9" fillId="25" borderId="0" xfId="0" applyNumberFormat="1" applyFont="1" applyFill="1" applyBorder="1" applyAlignment="1"/>
    <xf numFmtId="41" fontId="9" fillId="25" borderId="28" xfId="0" applyNumberFormat="1" applyFont="1" applyFill="1" applyBorder="1" applyAlignment="1"/>
    <xf numFmtId="41" fontId="9" fillId="25" borderId="9" xfId="0" applyNumberFormat="1" applyFont="1" applyFill="1" applyBorder="1" applyAlignment="1"/>
    <xf numFmtId="41" fontId="8" fillId="28" borderId="71" xfId="0" applyNumberFormat="1" applyFont="1" applyFill="1" applyBorder="1" applyAlignment="1"/>
    <xf numFmtId="41" fontId="6" fillId="28" borderId="71" xfId="0" applyNumberFormat="1" applyFont="1" applyFill="1" applyBorder="1" applyAlignment="1"/>
    <xf numFmtId="41" fontId="9" fillId="28" borderId="71" xfId="0" applyNumberFormat="1" applyFont="1" applyFill="1" applyBorder="1" applyAlignment="1"/>
    <xf numFmtId="9" fontId="9" fillId="27" borderId="71" xfId="3" applyFont="1" applyFill="1" applyBorder="1" applyAlignment="1"/>
    <xf numFmtId="41" fontId="9" fillId="32" borderId="0" xfId="0" applyNumberFormat="1" applyFont="1" applyFill="1" applyBorder="1" applyAlignment="1"/>
    <xf numFmtId="41" fontId="9" fillId="32" borderId="7" xfId="0" applyNumberFormat="1" applyFont="1" applyFill="1" applyBorder="1" applyAlignment="1"/>
    <xf numFmtId="41" fontId="7" fillId="32" borderId="7" xfId="0" applyNumberFormat="1" applyFont="1" applyFill="1" applyBorder="1" applyAlignment="1"/>
    <xf numFmtId="41" fontId="7" fillId="32" borderId="54" xfId="0" applyNumberFormat="1" applyFont="1" applyFill="1" applyBorder="1" applyAlignment="1"/>
    <xf numFmtId="41" fontId="9" fillId="29" borderId="28" xfId="0" applyNumberFormat="1" applyFont="1" applyFill="1" applyBorder="1" applyAlignment="1"/>
    <xf numFmtId="41" fontId="9" fillId="29" borderId="9" xfId="0" applyNumberFormat="1" applyFont="1" applyFill="1" applyBorder="1" applyAlignment="1"/>
    <xf numFmtId="41" fontId="9" fillId="32" borderId="28" xfId="0" applyNumberFormat="1" applyFont="1" applyFill="1" applyBorder="1" applyAlignment="1"/>
    <xf numFmtId="41" fontId="9" fillId="32" borderId="9" xfId="0" applyNumberFormat="1" applyFont="1" applyFill="1" applyBorder="1" applyAlignment="1"/>
    <xf numFmtId="41" fontId="8" fillId="34" borderId="71" xfId="0" applyNumberFormat="1" applyFont="1" applyFill="1" applyBorder="1" applyAlignment="1"/>
    <xf numFmtId="41" fontId="6" fillId="34" borderId="71" xfId="0" applyNumberFormat="1" applyFont="1" applyFill="1" applyBorder="1" applyAlignment="1"/>
    <xf numFmtId="41" fontId="8" fillId="35" borderId="71" xfId="0" applyNumberFormat="1" applyFont="1" applyFill="1" applyBorder="1" applyAlignment="1"/>
    <xf numFmtId="41" fontId="9" fillId="34" borderId="71" xfId="0" applyNumberFormat="1" applyFont="1" applyFill="1" applyBorder="1" applyAlignment="1"/>
    <xf numFmtId="9" fontId="9" fillId="33" borderId="71" xfId="3" applyFont="1" applyFill="1" applyBorder="1" applyAlignment="1"/>
    <xf numFmtId="41" fontId="8" fillId="3" borderId="28" xfId="0" applyNumberFormat="1" applyFont="1" applyFill="1" applyBorder="1" applyAlignment="1"/>
    <xf numFmtId="41" fontId="6" fillId="2" borderId="55" xfId="0" applyNumberFormat="1" applyFont="1" applyFill="1" applyBorder="1" applyAlignment="1"/>
    <xf numFmtId="41" fontId="9" fillId="36" borderId="18" xfId="0" applyNumberFormat="1" applyFont="1" applyFill="1" applyBorder="1" applyAlignment="1"/>
    <xf numFmtId="41" fontId="9" fillId="36" borderId="52" xfId="0" applyNumberFormat="1" applyFont="1" applyFill="1" applyBorder="1" applyAlignment="1"/>
    <xf numFmtId="41" fontId="7" fillId="36" borderId="52" xfId="0" applyNumberFormat="1" applyFont="1" applyFill="1" applyBorder="1" applyAlignment="1"/>
    <xf numFmtId="41" fontId="7" fillId="36" borderId="90" xfId="0" applyNumberFormat="1" applyFont="1" applyFill="1" applyBorder="1" applyAlignment="1"/>
    <xf numFmtId="41" fontId="9" fillId="35" borderId="44" xfId="0" applyNumberFormat="1" applyFont="1" applyFill="1" applyBorder="1" applyAlignment="1"/>
    <xf numFmtId="41" fontId="9" fillId="36" borderId="45" xfId="0" applyNumberFormat="1" applyFont="1" applyFill="1" applyBorder="1" applyAlignment="1"/>
    <xf numFmtId="41" fontId="9" fillId="36" borderId="44" xfId="0" applyNumberFormat="1" applyFont="1" applyFill="1" applyBorder="1" applyAlignment="1"/>
    <xf numFmtId="41" fontId="9" fillId="37" borderId="44" xfId="0" applyNumberFormat="1" applyFont="1" applyFill="1" applyBorder="1" applyAlignment="1"/>
    <xf numFmtId="41" fontId="9" fillId="37" borderId="18" xfId="0" applyNumberFormat="1" applyFont="1" applyFill="1" applyBorder="1" applyAlignment="1"/>
    <xf numFmtId="9" fontId="9" fillId="35" borderId="46" xfId="3" applyFont="1" applyFill="1" applyBorder="1" applyAlignment="1"/>
    <xf numFmtId="41" fontId="8" fillId="2" borderId="11" xfId="0" applyNumberFormat="1" applyFont="1" applyFill="1" applyBorder="1" applyAlignment="1"/>
    <xf numFmtId="41" fontId="8" fillId="2" borderId="51" xfId="0" applyNumberFormat="1" applyFont="1" applyFill="1" applyBorder="1" applyAlignment="1"/>
    <xf numFmtId="41" fontId="6" fillId="2" borderId="51" xfId="0" applyNumberFormat="1" applyFont="1" applyFill="1" applyBorder="1" applyAlignment="1"/>
    <xf numFmtId="41" fontId="6" fillId="2" borderId="57" xfId="0" applyNumberFormat="1" applyFont="1" applyFill="1" applyBorder="1" applyAlignment="1"/>
    <xf numFmtId="41" fontId="8" fillId="0" borderId="26" xfId="0" applyNumberFormat="1" applyFont="1" applyFill="1" applyBorder="1" applyAlignment="1"/>
    <xf numFmtId="41" fontId="8" fillId="4" borderId="26" xfId="0" applyNumberFormat="1" applyFont="1" applyFill="1" applyBorder="1" applyAlignment="1"/>
    <xf numFmtId="41" fontId="8" fillId="2" borderId="36" xfId="0" applyNumberFormat="1" applyFont="1" applyFill="1" applyBorder="1" applyAlignment="1"/>
    <xf numFmtId="41" fontId="8" fillId="2" borderId="14" xfId="0" applyNumberFormat="1" applyFont="1" applyFill="1" applyBorder="1" applyAlignment="1"/>
    <xf numFmtId="41" fontId="8" fillId="2" borderId="26" xfId="0" applyNumberFormat="1" applyFont="1" applyFill="1" applyBorder="1" applyAlignment="1"/>
    <xf numFmtId="9" fontId="9" fillId="3" borderId="31" xfId="3" applyFont="1" applyFill="1" applyBorder="1" applyAlignment="1"/>
    <xf numFmtId="41" fontId="8" fillId="2" borderId="16" xfId="0" applyNumberFormat="1" applyFont="1" applyFill="1" applyBorder="1" applyAlignment="1"/>
    <xf numFmtId="41" fontId="9" fillId="10" borderId="43" xfId="0" applyNumberFormat="1" applyFont="1" applyFill="1" applyBorder="1" applyAlignment="1"/>
    <xf numFmtId="41" fontId="9" fillId="10" borderId="52" xfId="0" applyNumberFormat="1" applyFont="1" applyFill="1" applyBorder="1" applyAlignment="1"/>
    <xf numFmtId="41" fontId="7" fillId="10" borderId="52" xfId="0" applyNumberFormat="1" applyFont="1" applyFill="1" applyBorder="1" applyAlignment="1"/>
    <xf numFmtId="41" fontId="7" fillId="10" borderId="58" xfId="0" applyNumberFormat="1" applyFont="1" applyFill="1" applyBorder="1" applyAlignment="1"/>
    <xf numFmtId="41" fontId="9" fillId="11" borderId="44" xfId="0" applyNumberFormat="1" applyFont="1" applyFill="1" applyBorder="1" applyAlignment="1"/>
    <xf numFmtId="41" fontId="9" fillId="10" borderId="45" xfId="0" applyNumberFormat="1" applyFont="1" applyFill="1" applyBorder="1" applyAlignment="1"/>
    <xf numFmtId="41" fontId="9" fillId="10" borderId="18" xfId="0" applyNumberFormat="1" applyFont="1" applyFill="1" applyBorder="1" applyAlignment="1"/>
    <xf numFmtId="41" fontId="9" fillId="10" borderId="44" xfId="0" applyNumberFormat="1" applyFont="1" applyFill="1" applyBorder="1" applyAlignment="1"/>
    <xf numFmtId="41" fontId="9" fillId="10" borderId="46" xfId="0" applyNumberFormat="1" applyFont="1" applyFill="1" applyBorder="1" applyAlignment="1"/>
    <xf numFmtId="9" fontId="9" fillId="10" borderId="46" xfId="3" applyFont="1" applyFill="1" applyBorder="1" applyAlignment="1"/>
    <xf numFmtId="41" fontId="8" fillId="3" borderId="1" xfId="0" applyNumberFormat="1" applyFont="1" applyFill="1" applyBorder="1" applyAlignment="1"/>
    <xf numFmtId="41" fontId="6" fillId="3" borderId="1" xfId="0" applyNumberFormat="1" applyFont="1" applyFill="1" applyBorder="1" applyAlignment="1"/>
    <xf numFmtId="41" fontId="9" fillId="3" borderId="1" xfId="0" applyNumberFormat="1" applyFont="1" applyFill="1" applyBorder="1" applyAlignment="1"/>
    <xf numFmtId="9" fontId="9" fillId="2" borderId="1" xfId="3" applyFont="1" applyFill="1" applyBorder="1" applyAlignment="1"/>
    <xf numFmtId="9" fontId="9" fillId="3" borderId="22" xfId="3" applyFont="1" applyFill="1" applyBorder="1" applyAlignment="1"/>
    <xf numFmtId="41" fontId="6" fillId="18" borderId="68" xfId="0" applyNumberFormat="1" applyFont="1" applyFill="1" applyBorder="1" applyAlignment="1"/>
    <xf numFmtId="41" fontId="8" fillId="19" borderId="68" xfId="0" applyNumberFormat="1" applyFont="1" applyFill="1" applyBorder="1" applyAlignment="1"/>
    <xf numFmtId="41" fontId="9" fillId="18" borderId="68" xfId="0" applyNumberFormat="1" applyFont="1" applyFill="1" applyBorder="1" applyAlignment="1"/>
    <xf numFmtId="41" fontId="8" fillId="0" borderId="7" xfId="0" applyNumberFormat="1" applyFont="1" applyFill="1" applyBorder="1" applyAlignment="1"/>
    <xf numFmtId="41" fontId="8" fillId="4" borderId="7" xfId="0" applyNumberFormat="1" applyFont="1" applyFill="1" applyBorder="1" applyAlignment="1"/>
    <xf numFmtId="41" fontId="8" fillId="8" borderId="0" xfId="0" applyNumberFormat="1" applyFont="1" applyFill="1" applyBorder="1" applyAlignment="1"/>
    <xf numFmtId="41" fontId="9" fillId="12" borderId="0" xfId="0" applyNumberFormat="1" applyFont="1" applyFill="1" applyBorder="1" applyAlignment="1"/>
    <xf numFmtId="41" fontId="9" fillId="14" borderId="94" xfId="0" applyNumberFormat="1" applyFont="1" applyFill="1" applyBorder="1" applyAlignment="1"/>
    <xf numFmtId="41" fontId="9" fillId="14" borderId="92" xfId="0" applyNumberFormat="1" applyFont="1" applyFill="1" applyBorder="1" applyAlignment="1"/>
    <xf numFmtId="41" fontId="7" fillId="14" borderId="92" xfId="0" applyNumberFormat="1" applyFont="1" applyFill="1" applyBorder="1" applyAlignment="1"/>
    <xf numFmtId="41" fontId="7" fillId="14" borderId="95" xfId="0" applyNumberFormat="1" applyFont="1" applyFill="1" applyBorder="1" applyAlignment="1"/>
    <xf numFmtId="41" fontId="9" fillId="13" borderId="96" xfId="0" applyNumberFormat="1" applyFont="1" applyFill="1" applyBorder="1" applyAlignment="1"/>
    <xf numFmtId="41" fontId="9" fillId="14" borderId="97" xfId="0" applyNumberFormat="1" applyFont="1" applyFill="1" applyBorder="1" applyAlignment="1"/>
    <xf numFmtId="41" fontId="9" fillId="14" borderId="96" xfId="0" applyNumberFormat="1" applyFont="1" applyFill="1" applyBorder="1" applyAlignment="1"/>
    <xf numFmtId="41" fontId="9" fillId="15" borderId="96" xfId="0" applyNumberFormat="1" applyFont="1" applyFill="1" applyBorder="1" applyAlignment="1"/>
    <xf numFmtId="41" fontId="9" fillId="15" borderId="94" xfId="0" applyNumberFormat="1" applyFont="1" applyFill="1" applyBorder="1" applyAlignment="1"/>
    <xf numFmtId="9" fontId="9" fillId="13" borderId="98" xfId="3" applyFont="1" applyFill="1" applyBorder="1" applyAlignment="1"/>
    <xf numFmtId="41" fontId="8" fillId="3" borderId="68" xfId="0" applyNumberFormat="1" applyFont="1" applyFill="1" applyBorder="1" applyAlignment="1"/>
    <xf numFmtId="41" fontId="6" fillId="3" borderId="68" xfId="0" applyNumberFormat="1" applyFont="1" applyFill="1" applyBorder="1" applyAlignment="1"/>
    <xf numFmtId="41" fontId="8" fillId="0" borderId="68" xfId="0" applyNumberFormat="1" applyFont="1" applyFill="1" applyBorder="1" applyAlignment="1"/>
    <xf numFmtId="41" fontId="9" fillId="3" borderId="68" xfId="0" applyNumberFormat="1" applyFont="1" applyFill="1" applyBorder="1" applyAlignment="1"/>
    <xf numFmtId="9" fontId="9" fillId="2" borderId="68" xfId="3" applyFont="1" applyFill="1" applyBorder="1" applyAlignment="1"/>
    <xf numFmtId="9" fontId="9" fillId="2" borderId="30" xfId="3" applyFont="1" applyFill="1" applyBorder="1" applyAlignment="1"/>
    <xf numFmtId="41" fontId="9" fillId="30" borderId="18" xfId="0" applyNumberFormat="1" applyFont="1" applyFill="1" applyBorder="1" applyAlignment="1"/>
    <xf numFmtId="41" fontId="9" fillId="30" borderId="52" xfId="0" applyNumberFormat="1" applyFont="1" applyFill="1" applyBorder="1" applyAlignment="1"/>
    <xf numFmtId="41" fontId="7" fillId="30" borderId="52" xfId="0" applyNumberFormat="1" applyFont="1" applyFill="1" applyBorder="1" applyAlignment="1"/>
    <xf numFmtId="41" fontId="7" fillId="30" borderId="90" xfId="0" applyNumberFormat="1" applyFont="1" applyFill="1" applyBorder="1" applyAlignment="1"/>
    <xf numFmtId="41" fontId="9" fillId="19" borderId="44" xfId="0" applyNumberFormat="1" applyFont="1" applyFill="1" applyBorder="1" applyAlignment="1"/>
    <xf numFmtId="41" fontId="9" fillId="30" borderId="45" xfId="0" applyNumberFormat="1" applyFont="1" applyFill="1" applyBorder="1" applyAlignment="1"/>
    <xf numFmtId="41" fontId="9" fillId="30" borderId="44" xfId="0" applyNumberFormat="1" applyFont="1" applyFill="1" applyBorder="1" applyAlignment="1"/>
    <xf numFmtId="41" fontId="9" fillId="31" borderId="44" xfId="0" applyNumberFormat="1" applyFont="1" applyFill="1" applyBorder="1" applyAlignment="1"/>
    <xf numFmtId="41" fontId="9" fillId="31" borderId="18" xfId="0" applyNumberFormat="1" applyFont="1" applyFill="1" applyBorder="1" applyAlignment="1"/>
    <xf numFmtId="9" fontId="9" fillId="19" borderId="46" xfId="3" applyFont="1" applyFill="1" applyBorder="1" applyAlignment="1"/>
    <xf numFmtId="41" fontId="8" fillId="2" borderId="13" xfId="0" applyNumberFormat="1" applyFont="1" applyFill="1" applyBorder="1" applyAlignment="1"/>
    <xf numFmtId="41" fontId="8" fillId="2" borderId="23" xfId="0" applyNumberFormat="1" applyFont="1" applyFill="1" applyBorder="1" applyAlignment="1"/>
    <xf numFmtId="41" fontId="6" fillId="2" borderId="23" xfId="0" applyNumberFormat="1" applyFont="1" applyFill="1" applyBorder="1" applyAlignment="1"/>
    <xf numFmtId="41" fontId="6" fillId="2" borderId="13" xfId="0" applyNumberFormat="1" applyFont="1" applyFill="1" applyBorder="1" applyAlignment="1"/>
    <xf numFmtId="41" fontId="8" fillId="2" borderId="24" xfId="0" applyNumberFormat="1" applyFont="1" applyFill="1" applyBorder="1" applyAlignment="1"/>
    <xf numFmtId="41" fontId="8" fillId="0" borderId="27" xfId="0" applyNumberFormat="1" applyFont="1" applyFill="1" applyBorder="1" applyAlignment="1"/>
    <xf numFmtId="41" fontId="8" fillId="0" borderId="13" xfId="0" applyNumberFormat="1" applyFont="1" applyFill="1" applyBorder="1" applyAlignment="1"/>
    <xf numFmtId="41" fontId="8" fillId="4" borderId="24" xfId="0" applyNumberFormat="1" applyFont="1" applyFill="1" applyBorder="1" applyAlignment="1"/>
    <xf numFmtId="41" fontId="8" fillId="2" borderId="27" xfId="0" applyNumberFormat="1" applyFont="1" applyFill="1" applyBorder="1" applyAlignment="1"/>
    <xf numFmtId="41" fontId="8" fillId="8" borderId="24" xfId="0" applyNumberFormat="1" applyFont="1" applyFill="1" applyBorder="1" applyAlignment="1"/>
    <xf numFmtId="41" fontId="8" fillId="8" borderId="5" xfId="0" applyNumberFormat="1" applyFont="1" applyFill="1" applyBorder="1" applyAlignment="1"/>
    <xf numFmtId="41" fontId="9" fillId="23" borderId="18" xfId="0" applyNumberFormat="1" applyFont="1" applyFill="1" applyBorder="1" applyAlignment="1"/>
    <xf numFmtId="41" fontId="9" fillId="23" borderId="52" xfId="0" applyNumberFormat="1" applyFont="1" applyFill="1" applyBorder="1" applyAlignment="1"/>
    <xf numFmtId="41" fontId="7" fillId="23" borderId="52" xfId="0" applyNumberFormat="1" applyFont="1" applyFill="1" applyBorder="1" applyAlignment="1"/>
    <xf numFmtId="41" fontId="7" fillId="23" borderId="100" xfId="0" applyNumberFormat="1" applyFont="1" applyFill="1" applyBorder="1" applyAlignment="1"/>
    <xf numFmtId="41" fontId="9" fillId="22" borderId="89" xfId="0" applyNumberFormat="1" applyFont="1" applyFill="1" applyBorder="1" applyAlignment="1"/>
    <xf numFmtId="41" fontId="9" fillId="22" borderId="44" xfId="0" applyNumberFormat="1" applyFont="1" applyFill="1" applyBorder="1" applyAlignment="1"/>
    <xf numFmtId="41" fontId="9" fillId="23" borderId="45" xfId="0" applyNumberFormat="1" applyFont="1" applyFill="1" applyBorder="1" applyAlignment="1"/>
    <xf numFmtId="41" fontId="9" fillId="23" borderId="44" xfId="0" applyNumberFormat="1" applyFont="1" applyFill="1" applyBorder="1" applyAlignment="1"/>
    <xf numFmtId="9" fontId="9" fillId="22" borderId="46" xfId="3" applyFont="1" applyFill="1" applyBorder="1" applyAlignment="1"/>
    <xf numFmtId="41" fontId="9" fillId="25" borderId="43" xfId="0" applyNumberFormat="1" applyFont="1" applyFill="1" applyBorder="1" applyAlignment="1"/>
    <xf numFmtId="41" fontId="9" fillId="25" borderId="52" xfId="0" applyNumberFormat="1" applyFont="1" applyFill="1" applyBorder="1" applyAlignment="1"/>
    <xf numFmtId="41" fontId="7" fillId="25" borderId="52" xfId="0" applyNumberFormat="1" applyFont="1" applyFill="1" applyBorder="1" applyAlignment="1"/>
    <xf numFmtId="41" fontId="7" fillId="25" borderId="100" xfId="0" applyNumberFormat="1" applyFont="1" applyFill="1" applyBorder="1" applyAlignment="1"/>
    <xf numFmtId="41" fontId="9" fillId="25" borderId="18" xfId="0" applyNumberFormat="1" applyFont="1" applyFill="1" applyBorder="1" applyAlignment="1"/>
    <xf numFmtId="41" fontId="9" fillId="25" borderId="45" xfId="0" applyNumberFormat="1" applyFont="1" applyFill="1" applyBorder="1" applyAlignment="1"/>
    <xf numFmtId="41" fontId="9" fillId="25" borderId="101" xfId="0" applyNumberFormat="1" applyFont="1" applyFill="1" applyBorder="1" applyAlignment="1"/>
    <xf numFmtId="41" fontId="9" fillId="25" borderId="44" xfId="0" applyNumberFormat="1" applyFont="1" applyFill="1" applyBorder="1" applyAlignment="1"/>
    <xf numFmtId="9" fontId="9" fillId="26" borderId="46" xfId="3" applyFont="1" applyFill="1" applyBorder="1" applyAlignment="1"/>
    <xf numFmtId="41" fontId="9" fillId="32" borderId="18" xfId="0" applyNumberFormat="1" applyFont="1" applyFill="1" applyBorder="1" applyAlignment="1"/>
    <xf numFmtId="41" fontId="9" fillId="32" borderId="52" xfId="0" applyNumberFormat="1" applyFont="1" applyFill="1" applyBorder="1" applyAlignment="1"/>
    <xf numFmtId="41" fontId="7" fillId="32" borderId="52" xfId="0" applyNumberFormat="1" applyFont="1" applyFill="1" applyBorder="1" applyAlignment="1"/>
    <xf numFmtId="41" fontId="7" fillId="32" borderId="100" xfId="0" applyNumberFormat="1" applyFont="1" applyFill="1" applyBorder="1" applyAlignment="1"/>
    <xf numFmtId="41" fontId="9" fillId="29" borderId="45" xfId="0" applyNumberFormat="1" applyFont="1" applyFill="1" applyBorder="1" applyAlignment="1"/>
    <xf numFmtId="41" fontId="9" fillId="29" borderId="101" xfId="0" applyNumberFormat="1" applyFont="1" applyFill="1" applyBorder="1" applyAlignment="1"/>
    <xf numFmtId="41" fontId="9" fillId="29" borderId="44" xfId="0" applyNumberFormat="1" applyFont="1" applyFill="1" applyBorder="1" applyAlignment="1"/>
    <xf numFmtId="41" fontId="9" fillId="32" borderId="45" xfId="0" applyNumberFormat="1" applyFont="1" applyFill="1" applyBorder="1" applyAlignment="1"/>
    <xf numFmtId="41" fontId="9" fillId="32" borderId="44" xfId="0" applyNumberFormat="1" applyFont="1" applyFill="1" applyBorder="1" applyAlignment="1"/>
    <xf numFmtId="9" fontId="9" fillId="29" borderId="46" xfId="3" applyFont="1" applyFill="1" applyBorder="1" applyAlignment="1"/>
    <xf numFmtId="41" fontId="8" fillId="2" borderId="8" xfId="0" applyNumberFormat="1" applyFont="1" applyFill="1" applyBorder="1" applyAlignment="1"/>
    <xf numFmtId="41" fontId="8" fillId="2" borderId="20" xfId="0" applyNumberFormat="1" applyFont="1" applyFill="1" applyBorder="1" applyAlignment="1"/>
    <xf numFmtId="41" fontId="6" fillId="2" borderId="20" xfId="0" applyNumberFormat="1" applyFont="1" applyFill="1" applyBorder="1" applyAlignment="1"/>
    <xf numFmtId="41" fontId="8" fillId="8" borderId="28" xfId="0" applyNumberFormat="1" applyFont="1" applyFill="1" applyBorder="1" applyAlignment="1"/>
    <xf numFmtId="41" fontId="6" fillId="2" borderId="62" xfId="0" applyNumberFormat="1" applyFont="1" applyFill="1" applyBorder="1" applyAlignment="1"/>
    <xf numFmtId="41" fontId="8" fillId="8" borderId="62" xfId="0" applyNumberFormat="1" applyFont="1" applyFill="1" applyBorder="1" applyAlignment="1"/>
    <xf numFmtId="9" fontId="9" fillId="2" borderId="66" xfId="3" applyFont="1" applyFill="1" applyBorder="1" applyAlignment="1"/>
    <xf numFmtId="41" fontId="9" fillId="37" borderId="101" xfId="0" applyNumberFormat="1" applyFont="1" applyFill="1" applyBorder="1" applyAlignment="1"/>
    <xf numFmtId="41" fontId="9" fillId="37" borderId="52" xfId="0" applyNumberFormat="1" applyFont="1" applyFill="1" applyBorder="1" applyAlignment="1"/>
    <xf numFmtId="41" fontId="9" fillId="6" borderId="0" xfId="0" applyNumberFormat="1" applyFont="1" applyFill="1" applyBorder="1" applyAlignment="1"/>
    <xf numFmtId="41" fontId="7" fillId="6" borderId="0" xfId="0" applyNumberFormat="1" applyFont="1" applyFill="1" applyBorder="1" applyAlignment="1"/>
    <xf numFmtId="41" fontId="9" fillId="9" borderId="0" xfId="0" applyNumberFormat="1" applyFont="1" applyFill="1" applyBorder="1" applyAlignment="1"/>
    <xf numFmtId="9" fontId="9" fillId="6" borderId="0" xfId="3" applyFont="1" applyFill="1" applyBorder="1" applyAlignment="1"/>
    <xf numFmtId="0" fontId="8" fillId="2" borderId="0" xfId="0" applyFont="1" applyFill="1" applyBorder="1" applyAlignment="1"/>
    <xf numFmtId="0" fontId="7" fillId="2" borderId="0" xfId="0" applyFont="1" applyFill="1" applyBorder="1" applyAlignment="1"/>
    <xf numFmtId="0" fontId="6" fillId="2" borderId="0" xfId="0" applyFont="1" applyFill="1" applyAlignment="1"/>
    <xf numFmtId="0" fontId="7" fillId="0" borderId="0" xfId="0" applyFont="1" applyFill="1" applyAlignment="1"/>
    <xf numFmtId="41" fontId="7" fillId="0" borderId="0" xfId="0" applyNumberFormat="1" applyFont="1" applyFill="1" applyAlignment="1"/>
    <xf numFmtId="164" fontId="7" fillId="2" borderId="0" xfId="3" applyNumberFormat="1" applyFont="1" applyFill="1" applyAlignment="1"/>
    <xf numFmtId="41" fontId="13" fillId="10" borderId="50" xfId="0" applyNumberFormat="1" applyFont="1" applyFill="1" applyBorder="1" applyAlignment="1"/>
    <xf numFmtId="41" fontId="11" fillId="10" borderId="50" xfId="0" applyNumberFormat="1" applyFont="1" applyFill="1" applyBorder="1" applyAlignment="1"/>
    <xf numFmtId="41" fontId="13" fillId="11" borderId="50" xfId="0" applyNumberFormat="1" applyFont="1" applyFill="1" applyBorder="1" applyAlignment="1"/>
    <xf numFmtId="41" fontId="13" fillId="10" borderId="37" xfId="0" applyNumberFormat="1" applyFont="1" applyFill="1" applyBorder="1" applyAlignment="1"/>
    <xf numFmtId="41" fontId="18" fillId="10" borderId="38" xfId="0" applyNumberFormat="1" applyFont="1" applyFill="1" applyBorder="1" applyAlignment="1"/>
    <xf numFmtId="9" fontId="13" fillId="10" borderId="41" xfId="3" applyFont="1" applyFill="1" applyBorder="1" applyAlignment="1"/>
    <xf numFmtId="41" fontId="13" fillId="10" borderId="41" xfId="0" applyNumberFormat="1" applyFont="1" applyFill="1" applyBorder="1" applyAlignment="1"/>
    <xf numFmtId="0" fontId="19" fillId="2" borderId="0" xfId="0" applyFont="1" applyFill="1"/>
    <xf numFmtId="0" fontId="20" fillId="2" borderId="0" xfId="0" applyFont="1" applyFill="1"/>
    <xf numFmtId="0" fontId="5" fillId="2" borderId="0" xfId="0" applyFont="1" applyFill="1"/>
    <xf numFmtId="0" fontId="4" fillId="2" borderId="0" xfId="5" applyFont="1" applyFill="1"/>
    <xf numFmtId="0" fontId="10" fillId="2" borderId="0" xfId="5" applyFont="1" applyFill="1"/>
    <xf numFmtId="0" fontId="12" fillId="2" borderId="0" xfId="5" applyFont="1" applyFill="1" applyBorder="1" applyAlignment="1">
      <alignment horizontal="centerContinuous"/>
    </xf>
    <xf numFmtId="0" fontId="14" fillId="2" borderId="0" xfId="5" applyFont="1" applyFill="1"/>
    <xf numFmtId="0" fontId="15" fillId="2" borderId="0" xfId="5" applyFont="1" applyFill="1"/>
    <xf numFmtId="0" fontId="12" fillId="2" borderId="0" xfId="5" applyFont="1" applyFill="1" applyBorder="1" applyAlignment="1"/>
    <xf numFmtId="9" fontId="9" fillId="17" borderId="4" xfId="3" applyFont="1" applyFill="1" applyBorder="1" applyAlignment="1"/>
    <xf numFmtId="41" fontId="8" fillId="3" borderId="71" xfId="0" applyNumberFormat="1" applyFont="1" applyFill="1" applyBorder="1" applyAlignment="1"/>
    <xf numFmtId="41" fontId="6" fillId="3" borderId="71" xfId="0" applyNumberFormat="1" applyFont="1" applyFill="1" applyBorder="1" applyAlignment="1"/>
    <xf numFmtId="41" fontId="9" fillId="3" borderId="71" xfId="0" applyNumberFormat="1" applyFont="1" applyFill="1" applyBorder="1" applyAlignment="1"/>
    <xf numFmtId="9" fontId="9" fillId="2" borderId="71" xfId="3" applyFont="1" applyFill="1" applyBorder="1" applyAlignment="1"/>
    <xf numFmtId="41" fontId="9" fillId="0" borderId="1" xfId="0" applyNumberFormat="1" applyFont="1" applyFill="1" applyBorder="1" applyAlignment="1"/>
    <xf numFmtId="41" fontId="7" fillId="0" borderId="1" xfId="0" applyNumberFormat="1" applyFont="1" applyFill="1" applyBorder="1" applyAlignment="1"/>
    <xf numFmtId="9" fontId="9" fillId="0" borderId="1" xfId="3" applyFont="1" applyFill="1" applyBorder="1" applyAlignment="1"/>
    <xf numFmtId="9" fontId="7" fillId="0" borderId="1" xfId="3" applyFont="1" applyFill="1" applyBorder="1" applyAlignment="1"/>
    <xf numFmtId="0" fontId="12" fillId="2" borderId="4" xfId="5" applyFont="1" applyFill="1" applyBorder="1" applyAlignment="1"/>
    <xf numFmtId="41" fontId="9" fillId="10" borderId="47" xfId="0" applyNumberFormat="1" applyFont="1" applyFill="1" applyBorder="1" applyAlignment="1"/>
    <xf numFmtId="41" fontId="9" fillId="10" borderId="53" xfId="0" applyNumberFormat="1" applyFont="1" applyFill="1" applyBorder="1" applyAlignment="1"/>
    <xf numFmtId="41" fontId="7" fillId="10" borderId="53" xfId="0" applyNumberFormat="1" applyFont="1" applyFill="1" applyBorder="1" applyAlignment="1"/>
    <xf numFmtId="41" fontId="7" fillId="10" borderId="17" xfId="0" applyNumberFormat="1" applyFont="1" applyFill="1" applyBorder="1" applyAlignment="1"/>
    <xf numFmtId="41" fontId="9" fillId="11" borderId="48" xfId="0" applyNumberFormat="1" applyFont="1" applyFill="1" applyBorder="1" applyAlignment="1"/>
    <xf numFmtId="41" fontId="9" fillId="11" borderId="17" xfId="0" applyNumberFormat="1" applyFont="1" applyFill="1" applyBorder="1" applyAlignment="1"/>
    <xf numFmtId="41" fontId="9" fillId="11" borderId="47" xfId="0" applyNumberFormat="1" applyFont="1" applyFill="1" applyBorder="1" applyAlignment="1"/>
    <xf numFmtId="41" fontId="9" fillId="10" borderId="48" xfId="0" applyNumberFormat="1" applyFont="1" applyFill="1" applyBorder="1" applyAlignment="1"/>
    <xf numFmtId="41" fontId="9" fillId="10" borderId="104" xfId="0" applyNumberFormat="1" applyFont="1" applyFill="1" applyBorder="1" applyAlignment="1"/>
    <xf numFmtId="41" fontId="9" fillId="10" borderId="32" xfId="0" applyNumberFormat="1" applyFont="1" applyFill="1" applyBorder="1" applyAlignment="1"/>
    <xf numFmtId="41" fontId="9" fillId="10" borderId="49" xfId="0" applyNumberFormat="1" applyFont="1" applyFill="1" applyBorder="1" applyAlignment="1"/>
    <xf numFmtId="9" fontId="9" fillId="10" borderId="32" xfId="3" applyFont="1" applyFill="1" applyBorder="1" applyAlignment="1"/>
    <xf numFmtId="41" fontId="9" fillId="38" borderId="0" xfId="0" applyNumberFormat="1" applyFont="1" applyFill="1" applyBorder="1" applyAlignment="1">
      <alignment horizontal="right"/>
    </xf>
    <xf numFmtId="41" fontId="7" fillId="38" borderId="0" xfId="0" applyNumberFormat="1" applyFont="1" applyFill="1" applyBorder="1" applyAlignment="1">
      <alignment horizontal="right"/>
    </xf>
    <xf numFmtId="41" fontId="9" fillId="13" borderId="0" xfId="0" applyNumberFormat="1" applyFont="1" applyFill="1" applyBorder="1" applyAlignment="1">
      <alignment horizontal="right"/>
    </xf>
    <xf numFmtId="9" fontId="9" fillId="38" borderId="0" xfId="3" applyFont="1" applyFill="1" applyBorder="1" applyAlignment="1">
      <alignment horizontal="right"/>
    </xf>
    <xf numFmtId="0" fontId="6" fillId="2" borderId="71" xfId="0" applyFont="1" applyFill="1" applyBorder="1" applyAlignment="1"/>
    <xf numFmtId="0" fontId="7" fillId="0" borderId="71" xfId="0" applyFont="1" applyFill="1" applyBorder="1" applyAlignment="1"/>
    <xf numFmtId="41" fontId="8" fillId="2" borderId="75" xfId="0" applyNumberFormat="1" applyFont="1" applyFill="1" applyBorder="1" applyAlignment="1"/>
    <xf numFmtId="41" fontId="8" fillId="2" borderId="73" xfId="0" applyNumberFormat="1" applyFont="1" applyFill="1" applyBorder="1" applyAlignment="1"/>
    <xf numFmtId="41" fontId="6" fillId="2" borderId="73" xfId="0" applyNumberFormat="1" applyFont="1" applyFill="1" applyBorder="1" applyAlignment="1"/>
    <xf numFmtId="41" fontId="6" fillId="2" borderId="68" xfId="0" applyNumberFormat="1" applyFont="1" applyFill="1" applyBorder="1" applyAlignment="1"/>
    <xf numFmtId="41" fontId="8" fillId="0" borderId="76" xfId="0" applyNumberFormat="1" applyFont="1" applyFill="1" applyBorder="1" applyAlignment="1"/>
    <xf numFmtId="41" fontId="8" fillId="4" borderId="75" xfId="0" applyNumberFormat="1" applyFont="1" applyFill="1" applyBorder="1" applyAlignment="1"/>
    <xf numFmtId="41" fontId="8" fillId="2" borderId="76" xfId="0" applyNumberFormat="1" applyFont="1" applyFill="1" applyBorder="1" applyAlignment="1"/>
    <xf numFmtId="41" fontId="8" fillId="2" borderId="68" xfId="0" applyNumberFormat="1" applyFont="1" applyFill="1" applyBorder="1" applyAlignment="1"/>
    <xf numFmtId="41" fontId="8" fillId="8" borderId="75" xfId="0" applyNumberFormat="1" applyFont="1" applyFill="1" applyBorder="1" applyAlignment="1"/>
    <xf numFmtId="41" fontId="9" fillId="38" borderId="30" xfId="0" applyNumberFormat="1" applyFont="1" applyFill="1" applyBorder="1" applyAlignment="1">
      <alignment horizontal="right"/>
    </xf>
    <xf numFmtId="9" fontId="9" fillId="3" borderId="105" xfId="3" applyFont="1" applyFill="1" applyBorder="1" applyAlignment="1"/>
    <xf numFmtId="41" fontId="9" fillId="38" borderId="23" xfId="0" applyNumberFormat="1" applyFont="1" applyFill="1" applyBorder="1" applyAlignment="1">
      <alignment horizontal="right"/>
    </xf>
    <xf numFmtId="41" fontId="9" fillId="38" borderId="7" xfId="0" applyNumberFormat="1" applyFont="1" applyFill="1" applyBorder="1" applyAlignment="1">
      <alignment horizontal="right"/>
    </xf>
    <xf numFmtId="41" fontId="8" fillId="3" borderId="33" xfId="0" applyNumberFormat="1" applyFont="1" applyFill="1" applyBorder="1" applyAlignment="1"/>
    <xf numFmtId="41" fontId="8" fillId="2" borderId="88" xfId="0" applyNumberFormat="1" applyFont="1" applyFill="1" applyBorder="1" applyAlignment="1"/>
    <xf numFmtId="41" fontId="8" fillId="2" borderId="33" xfId="0" applyNumberFormat="1" applyFont="1" applyFill="1" applyBorder="1" applyAlignment="1"/>
    <xf numFmtId="41" fontId="9" fillId="2" borderId="106" xfId="0" applyNumberFormat="1" applyFont="1" applyFill="1" applyBorder="1" applyAlignment="1"/>
    <xf numFmtId="41" fontId="9" fillId="2" borderId="107" xfId="0" applyNumberFormat="1" applyFont="1" applyFill="1" applyBorder="1" applyAlignment="1"/>
    <xf numFmtId="41" fontId="9" fillId="31" borderId="106" xfId="0" applyNumberFormat="1" applyFont="1" applyFill="1" applyBorder="1" applyAlignment="1"/>
    <xf numFmtId="41" fontId="8" fillId="6" borderId="0" xfId="0" applyNumberFormat="1" applyFont="1" applyFill="1" applyBorder="1" applyAlignment="1"/>
    <xf numFmtId="41" fontId="9" fillId="8" borderId="13" xfId="0" applyNumberFormat="1" applyFont="1" applyFill="1" applyBorder="1" applyAlignment="1"/>
    <xf numFmtId="41" fontId="9" fillId="8" borderId="4" xfId="0" applyNumberFormat="1" applyFont="1" applyFill="1" applyBorder="1" applyAlignment="1"/>
    <xf numFmtId="41" fontId="8" fillId="3" borderId="27" xfId="0" applyNumberFormat="1" applyFont="1" applyFill="1" applyBorder="1" applyAlignment="1"/>
    <xf numFmtId="41" fontId="9" fillId="15" borderId="28" xfId="0" applyNumberFormat="1" applyFont="1" applyFill="1" applyBorder="1" applyAlignment="1"/>
    <xf numFmtId="41" fontId="9" fillId="31" borderId="45" xfId="0" applyNumberFormat="1" applyFont="1" applyFill="1" applyBorder="1" applyAlignment="1"/>
    <xf numFmtId="41" fontId="8" fillId="8" borderId="33" xfId="0" applyNumberFormat="1" applyFont="1" applyFill="1" applyBorder="1" applyAlignment="1"/>
    <xf numFmtId="41" fontId="8" fillId="2" borderId="87" xfId="0" applyNumberFormat="1" applyFont="1" applyFill="1" applyBorder="1" applyAlignment="1"/>
    <xf numFmtId="41" fontId="8" fillId="8" borderId="79" xfId="0" applyNumberFormat="1" applyFont="1" applyFill="1" applyBorder="1" applyAlignment="1"/>
    <xf numFmtId="41" fontId="9" fillId="23" borderId="48" xfId="0" applyNumberFormat="1" applyFont="1" applyFill="1" applyBorder="1" applyAlignment="1"/>
    <xf numFmtId="41" fontId="9" fillId="25" borderId="48" xfId="0" applyNumberFormat="1" applyFont="1" applyFill="1" applyBorder="1" applyAlignment="1"/>
    <xf numFmtId="41" fontId="8" fillId="2" borderId="108" xfId="0" applyNumberFormat="1" applyFont="1" applyFill="1" applyBorder="1" applyAlignment="1"/>
    <xf numFmtId="41" fontId="9" fillId="10" borderId="101" xfId="0" applyNumberFormat="1" applyFont="1" applyFill="1" applyBorder="1" applyAlignment="1"/>
    <xf numFmtId="41" fontId="9" fillId="32" borderId="48" xfId="0" applyNumberFormat="1" applyFont="1" applyFill="1" applyBorder="1" applyAlignment="1"/>
    <xf numFmtId="41" fontId="9" fillId="37" borderId="45" xfId="0" applyNumberFormat="1" applyFont="1" applyFill="1" applyBorder="1" applyAlignment="1"/>
    <xf numFmtId="41" fontId="9" fillId="15" borderId="109" xfId="0" applyNumberFormat="1" applyFont="1" applyFill="1" applyBorder="1" applyAlignment="1"/>
    <xf numFmtId="41" fontId="9" fillId="31" borderId="101" xfId="0" applyNumberFormat="1" applyFont="1" applyFill="1" applyBorder="1" applyAlignment="1"/>
    <xf numFmtId="41" fontId="8" fillId="2" borderId="106" xfId="0" applyNumberFormat="1" applyFont="1" applyFill="1" applyBorder="1" applyAlignment="1"/>
    <xf numFmtId="41" fontId="9" fillId="23" borderId="101" xfId="0" applyNumberFormat="1" applyFont="1" applyFill="1" applyBorder="1" applyAlignment="1"/>
    <xf numFmtId="41" fontId="9" fillId="32" borderId="101" xfId="0" applyNumberFormat="1" applyFont="1" applyFill="1" applyBorder="1" applyAlignment="1"/>
    <xf numFmtId="41" fontId="8" fillId="8" borderId="13" xfId="0" applyNumberFormat="1" applyFont="1" applyFill="1" applyBorder="1" applyAlignment="1"/>
    <xf numFmtId="41" fontId="9" fillId="15" borderId="97" xfId="0" applyNumberFormat="1" applyFont="1" applyFill="1" applyBorder="1" applyAlignment="1"/>
    <xf numFmtId="41" fontId="8" fillId="3" borderId="76" xfId="0" applyNumberFormat="1" applyFont="1" applyFill="1" applyBorder="1" applyAlignment="1"/>
    <xf numFmtId="41" fontId="8" fillId="25" borderId="110" xfId="0" applyNumberFormat="1" applyFont="1" applyFill="1" applyBorder="1" applyAlignment="1"/>
    <xf numFmtId="41" fontId="9" fillId="38" borderId="106" xfId="0" applyNumberFormat="1" applyFont="1" applyFill="1" applyBorder="1" applyAlignment="1">
      <alignment horizontal="right"/>
    </xf>
    <xf numFmtId="41" fontId="9" fillId="38" borderId="33" xfId="0" applyNumberFormat="1" applyFont="1" applyFill="1" applyBorder="1" applyAlignment="1">
      <alignment horizontal="right"/>
    </xf>
    <xf numFmtId="41" fontId="9" fillId="38" borderId="107" xfId="0" applyNumberFormat="1" applyFont="1" applyFill="1" applyBorder="1" applyAlignment="1">
      <alignment horizontal="right"/>
    </xf>
    <xf numFmtId="41" fontId="8" fillId="2" borderId="105" xfId="0" applyNumberFormat="1" applyFont="1" applyFill="1" applyBorder="1" applyAlignment="1"/>
    <xf numFmtId="41" fontId="18" fillId="10" borderId="111" xfId="0" applyNumberFormat="1" applyFont="1" applyFill="1" applyBorder="1" applyAlignment="1"/>
    <xf numFmtId="41" fontId="8" fillId="8" borderId="112" xfId="0" applyNumberFormat="1" applyFont="1" applyFill="1" applyBorder="1" applyAlignment="1"/>
    <xf numFmtId="41" fontId="8" fillId="8" borderId="68" xfId="0" applyNumberFormat="1" applyFont="1" applyFill="1" applyBorder="1" applyAlignment="1"/>
    <xf numFmtId="41" fontId="8" fillId="8" borderId="65" xfId="0" applyNumberFormat="1" applyFont="1" applyFill="1" applyBorder="1" applyAlignment="1"/>
    <xf numFmtId="41" fontId="9" fillId="38" borderId="28" xfId="0" applyNumberFormat="1" applyFont="1" applyFill="1" applyBorder="1" applyAlignment="1">
      <alignment horizontal="right"/>
    </xf>
    <xf numFmtId="41" fontId="18" fillId="10" borderId="113" xfId="0" applyNumberFormat="1" applyFont="1" applyFill="1" applyBorder="1" applyAlignment="1"/>
    <xf numFmtId="9" fontId="9" fillId="13" borderId="21" xfId="3" applyFont="1" applyFill="1" applyBorder="1" applyAlignment="1"/>
    <xf numFmtId="9" fontId="9" fillId="3" borderId="30" xfId="3" applyFont="1" applyFill="1" applyBorder="1" applyAlignment="1">
      <alignment horizontal="right"/>
    </xf>
    <xf numFmtId="9" fontId="9" fillId="2" borderId="30" xfId="3" applyFont="1" applyFill="1" applyBorder="1" applyAlignment="1">
      <alignment horizontal="right"/>
    </xf>
    <xf numFmtId="41" fontId="9" fillId="10" borderId="59" xfId="0" applyNumberFormat="1" applyFont="1" applyFill="1" applyBorder="1" applyAlignment="1">
      <alignment horizontal="right"/>
    </xf>
    <xf numFmtId="41" fontId="9" fillId="10" borderId="30" xfId="0" applyNumberFormat="1" applyFont="1" applyFill="1" applyBorder="1" applyAlignment="1">
      <alignment horizontal="right"/>
    </xf>
    <xf numFmtId="41" fontId="9" fillId="10" borderId="21" xfId="0" applyNumberFormat="1" applyFont="1" applyFill="1" applyBorder="1" applyAlignment="1">
      <alignment horizontal="right"/>
    </xf>
    <xf numFmtId="9" fontId="9" fillId="3" borderId="84" xfId="3" applyFont="1" applyFill="1" applyBorder="1" applyAlignment="1">
      <alignment horizontal="right"/>
    </xf>
    <xf numFmtId="9" fontId="9" fillId="3" borderId="66" xfId="3" applyFont="1" applyFill="1" applyBorder="1" applyAlignment="1">
      <alignment horizontal="right"/>
    </xf>
    <xf numFmtId="41" fontId="8" fillId="3" borderId="24" xfId="0" applyNumberFormat="1" applyFont="1" applyFill="1" applyBorder="1" applyAlignment="1"/>
    <xf numFmtId="41" fontId="8" fillId="3" borderId="23" xfId="0" applyNumberFormat="1" applyFont="1" applyFill="1" applyBorder="1" applyAlignment="1"/>
    <xf numFmtId="41" fontId="6" fillId="3" borderId="23" xfId="0" applyNumberFormat="1" applyFont="1" applyFill="1" applyBorder="1" applyAlignment="1"/>
    <xf numFmtId="41" fontId="8" fillId="0" borderId="24" xfId="0" applyNumberFormat="1" applyFont="1" applyFill="1" applyBorder="1" applyAlignment="1"/>
    <xf numFmtId="41" fontId="8" fillId="3" borderId="106" xfId="0" applyNumberFormat="1" applyFont="1" applyFill="1" applyBorder="1" applyAlignment="1"/>
    <xf numFmtId="41" fontId="8" fillId="6" borderId="13" xfId="0" applyNumberFormat="1" applyFont="1" applyFill="1" applyBorder="1" applyAlignment="1"/>
    <xf numFmtId="41" fontId="8" fillId="6" borderId="24" xfId="0" applyNumberFormat="1" applyFont="1" applyFill="1" applyBorder="1" applyAlignment="1"/>
    <xf numFmtId="9" fontId="9" fillId="3" borderId="114" xfId="3" applyFont="1" applyFill="1" applyBorder="1" applyAlignment="1"/>
    <xf numFmtId="9" fontId="9" fillId="3" borderId="55" xfId="3" applyFont="1" applyFill="1" applyBorder="1" applyAlignment="1"/>
    <xf numFmtId="9" fontId="9" fillId="3" borderId="63" xfId="3" applyFont="1" applyFill="1" applyBorder="1" applyAlignment="1"/>
    <xf numFmtId="9" fontId="9" fillId="13" borderId="56" xfId="3" applyFont="1" applyFill="1" applyBorder="1" applyAlignment="1"/>
    <xf numFmtId="9" fontId="9" fillId="9" borderId="55" xfId="3" applyFont="1" applyFill="1" applyBorder="1" applyAlignment="1"/>
    <xf numFmtId="9" fontId="21" fillId="39" borderId="55" xfId="7" applyNumberFormat="1" applyFont="1" applyBorder="1" applyAlignment="1"/>
    <xf numFmtId="9" fontId="9" fillId="22" borderId="55" xfId="3" applyFont="1" applyFill="1" applyBorder="1" applyAlignment="1"/>
    <xf numFmtId="9" fontId="9" fillId="3" borderId="57" xfId="3" applyFont="1" applyFill="1" applyBorder="1" applyAlignment="1"/>
    <xf numFmtId="9" fontId="9" fillId="10" borderId="90" xfId="3" applyFont="1" applyFill="1" applyBorder="1" applyAlignment="1"/>
    <xf numFmtId="9" fontId="9" fillId="13" borderId="95" xfId="3" applyFont="1" applyFill="1" applyBorder="1" applyAlignment="1"/>
    <xf numFmtId="9" fontId="9" fillId="2" borderId="55" xfId="3" applyFont="1" applyFill="1" applyBorder="1" applyAlignment="1"/>
    <xf numFmtId="9" fontId="9" fillId="19" borderId="90" xfId="3" applyFont="1" applyFill="1" applyBorder="1" applyAlignment="1"/>
    <xf numFmtId="9" fontId="9" fillId="3" borderId="55" xfId="3" applyFont="1" applyFill="1" applyBorder="1" applyAlignment="1">
      <alignment horizontal="right"/>
    </xf>
    <xf numFmtId="9" fontId="9" fillId="22" borderId="90" xfId="3" applyFont="1" applyFill="1" applyBorder="1" applyAlignment="1"/>
    <xf numFmtId="9" fontId="9" fillId="26" borderId="90" xfId="3" applyFont="1" applyFill="1" applyBorder="1" applyAlignment="1"/>
    <xf numFmtId="9" fontId="9" fillId="29" borderId="90" xfId="3" applyFont="1" applyFill="1" applyBorder="1" applyAlignment="1"/>
    <xf numFmtId="9" fontId="9" fillId="2" borderId="55" xfId="3" applyFont="1" applyFill="1" applyBorder="1" applyAlignment="1">
      <alignment horizontal="right"/>
    </xf>
    <xf numFmtId="9" fontId="9" fillId="2" borderId="63" xfId="3" applyFont="1" applyFill="1" applyBorder="1" applyAlignment="1"/>
    <xf numFmtId="9" fontId="9" fillId="35" borderId="90" xfId="3" applyFont="1" applyFill="1" applyBorder="1" applyAlignment="1"/>
    <xf numFmtId="9" fontId="9" fillId="38" borderId="114" xfId="3" applyFont="1" applyFill="1" applyBorder="1" applyAlignment="1">
      <alignment horizontal="right"/>
    </xf>
    <xf numFmtId="9" fontId="9" fillId="38" borderId="55" xfId="3" applyFont="1" applyFill="1" applyBorder="1" applyAlignment="1">
      <alignment horizontal="right"/>
    </xf>
    <xf numFmtId="9" fontId="9" fillId="3" borderId="68" xfId="3" applyFont="1" applyFill="1" applyBorder="1" applyAlignment="1"/>
    <xf numFmtId="9" fontId="9" fillId="10" borderId="115" xfId="3" applyFont="1" applyFill="1" applyBorder="1" applyAlignment="1"/>
    <xf numFmtId="9" fontId="13" fillId="10" borderId="116" xfId="3" applyFont="1" applyFill="1" applyBorder="1" applyAlignment="1"/>
    <xf numFmtId="41" fontId="9" fillId="10" borderId="59" xfId="0" applyNumberFormat="1" applyFont="1" applyFill="1" applyBorder="1" applyAlignment="1"/>
    <xf numFmtId="41" fontId="9" fillId="10" borderId="30" xfId="0" applyNumberFormat="1" applyFont="1" applyFill="1" applyBorder="1" applyAlignment="1"/>
    <xf numFmtId="41" fontId="9" fillId="12" borderId="66" xfId="0" applyNumberFormat="1" applyFont="1" applyFill="1" applyBorder="1" applyAlignment="1"/>
    <xf numFmtId="41" fontId="9" fillId="12" borderId="30" xfId="0" applyNumberFormat="1" applyFont="1" applyFill="1" applyBorder="1" applyAlignment="1"/>
    <xf numFmtId="41" fontId="9" fillId="15" borderId="21" xfId="0" applyNumberFormat="1" applyFont="1" applyFill="1" applyBorder="1" applyAlignment="1"/>
    <xf numFmtId="41" fontId="9" fillId="12" borderId="59" xfId="0" applyNumberFormat="1" applyFont="1" applyFill="1" applyBorder="1" applyAlignment="1"/>
    <xf numFmtId="41" fontId="9" fillId="12" borderId="21" xfId="0" applyNumberFormat="1" applyFont="1" applyFill="1" applyBorder="1" applyAlignment="1"/>
    <xf numFmtId="41" fontId="9" fillId="31" borderId="59" xfId="0" applyNumberFormat="1" applyFont="1" applyFill="1" applyBorder="1" applyAlignment="1"/>
    <xf numFmtId="41" fontId="9" fillId="11" borderId="30" xfId="0" applyNumberFormat="1" applyFont="1" applyFill="1" applyBorder="1" applyAlignment="1"/>
    <xf numFmtId="41" fontId="9" fillId="11" borderId="66" xfId="0" applyNumberFormat="1" applyFont="1" applyFill="1" applyBorder="1" applyAlignment="1"/>
    <xf numFmtId="41" fontId="9" fillId="12" borderId="84" xfId="0" applyNumberFormat="1" applyFont="1" applyFill="1" applyBorder="1" applyAlignment="1"/>
    <xf numFmtId="41" fontId="9" fillId="37" borderId="46" xfId="0" applyNumberFormat="1" applyFont="1" applyFill="1" applyBorder="1" applyAlignment="1"/>
    <xf numFmtId="41" fontId="9" fillId="15" borderId="98" xfId="0" applyNumberFormat="1" applyFont="1" applyFill="1" applyBorder="1" applyAlignment="1"/>
    <xf numFmtId="41" fontId="9" fillId="31" borderId="46" xfId="0" applyNumberFormat="1" applyFont="1" applyFill="1" applyBorder="1" applyAlignment="1"/>
    <xf numFmtId="41" fontId="9" fillId="12" borderId="30" xfId="0" applyNumberFormat="1" applyFont="1" applyFill="1" applyBorder="1" applyAlignment="1">
      <alignment horizontal="right"/>
    </xf>
    <xf numFmtId="41" fontId="9" fillId="23" borderId="46" xfId="0" applyNumberFormat="1" applyFont="1" applyFill="1" applyBorder="1" applyAlignment="1"/>
    <xf numFmtId="41" fontId="9" fillId="25" borderId="46" xfId="0" applyNumberFormat="1" applyFont="1" applyFill="1" applyBorder="1" applyAlignment="1"/>
    <xf numFmtId="41" fontId="9" fillId="32" borderId="46" xfId="0" applyNumberFormat="1" applyFont="1" applyFill="1" applyBorder="1" applyAlignment="1"/>
    <xf numFmtId="41" fontId="9" fillId="12" borderId="77" xfId="0" applyNumberFormat="1" applyFont="1" applyFill="1" applyBorder="1" applyAlignment="1"/>
    <xf numFmtId="41" fontId="8" fillId="6" borderId="59" xfId="0" applyNumberFormat="1" applyFont="1" applyFill="1" applyBorder="1" applyAlignment="1"/>
    <xf numFmtId="41" fontId="8" fillId="6" borderId="30" xfId="0" applyNumberFormat="1" applyFont="1" applyFill="1" applyBorder="1" applyAlignment="1"/>
    <xf numFmtId="41" fontId="8" fillId="8" borderId="66" xfId="0" applyNumberFormat="1" applyFont="1" applyFill="1" applyBorder="1" applyAlignment="1"/>
    <xf numFmtId="41" fontId="8" fillId="8" borderId="30" xfId="0" applyNumberFormat="1" applyFont="1" applyFill="1" applyBorder="1" applyAlignment="1"/>
    <xf numFmtId="41" fontId="9" fillId="8" borderId="59" xfId="0" applyNumberFormat="1" applyFont="1" applyFill="1" applyBorder="1" applyAlignment="1"/>
    <xf numFmtId="41" fontId="9" fillId="8" borderId="21" xfId="0" applyNumberFormat="1" applyFont="1" applyFill="1" applyBorder="1" applyAlignment="1"/>
    <xf numFmtId="0" fontId="11" fillId="21" borderId="117" xfId="0" applyFont="1" applyFill="1" applyBorder="1" applyAlignment="1"/>
    <xf numFmtId="41" fontId="8" fillId="8" borderId="84" xfId="0" applyNumberFormat="1" applyFont="1" applyFill="1" applyBorder="1" applyAlignment="1"/>
    <xf numFmtId="41" fontId="8" fillId="8" borderId="59" xfId="0" applyNumberFormat="1" applyFont="1" applyFill="1" applyBorder="1" applyAlignment="1"/>
    <xf numFmtId="41" fontId="8" fillId="8" borderId="77" xfId="0" applyNumberFormat="1" applyFont="1" applyFill="1" applyBorder="1" applyAlignment="1"/>
    <xf numFmtId="9" fontId="9" fillId="33" borderId="4" xfId="3" applyFont="1" applyFill="1" applyBorder="1" applyAlignment="1"/>
    <xf numFmtId="9" fontId="9" fillId="3" borderId="21" xfId="3" applyFont="1" applyFill="1" applyBorder="1" applyAlignment="1"/>
    <xf numFmtId="0" fontId="22" fillId="8" borderId="0" xfId="5" applyFont="1" applyFill="1" applyBorder="1"/>
    <xf numFmtId="0" fontId="23" fillId="2" borderId="0" xfId="5" applyFont="1" applyFill="1"/>
    <xf numFmtId="0" fontId="24" fillId="2" borderId="0" xfId="5" applyFont="1" applyFill="1"/>
    <xf numFmtId="0" fontId="25" fillId="2" borderId="0" xfId="5" applyFont="1" applyFill="1"/>
    <xf numFmtId="9" fontId="26" fillId="6" borderId="0" xfId="3" applyFont="1" applyFill="1" applyBorder="1"/>
    <xf numFmtId="0" fontId="24" fillId="2" borderId="0" xfId="0" applyFont="1" applyFill="1"/>
    <xf numFmtId="0" fontId="25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8" fillId="8" borderId="0" xfId="0" applyFont="1" applyFill="1" applyBorder="1"/>
    <xf numFmtId="0" fontId="25" fillId="2" borderId="0" xfId="0" applyFont="1" applyFill="1" applyAlignment="1">
      <alignment horizontal="center" wrapText="1"/>
    </xf>
    <xf numFmtId="9" fontId="26" fillId="7" borderId="0" xfId="3" applyFont="1" applyFill="1" applyBorder="1"/>
    <xf numFmtId="164" fontId="24" fillId="2" borderId="0" xfId="3" applyNumberFormat="1" applyFont="1" applyFill="1"/>
    <xf numFmtId="41" fontId="24" fillId="2" borderId="0" xfId="0" applyNumberFormat="1" applyFont="1" applyFill="1" applyBorder="1"/>
    <xf numFmtId="41" fontId="24" fillId="2" borderId="0" xfId="0" applyNumberFormat="1" applyFont="1" applyFill="1"/>
    <xf numFmtId="0" fontId="24" fillId="2" borderId="0" xfId="0" applyFont="1" applyFill="1" applyBorder="1"/>
    <xf numFmtId="0" fontId="28" fillId="2" borderId="0" xfId="0" applyFont="1" applyFill="1" applyBorder="1"/>
    <xf numFmtId="9" fontId="26" fillId="8" borderId="0" xfId="3" applyFont="1" applyFill="1" applyBorder="1"/>
    <xf numFmtId="9" fontId="28" fillId="8" borderId="0" xfId="3" applyFont="1" applyFill="1" applyBorder="1"/>
    <xf numFmtId="0" fontId="29" fillId="2" borderId="0" xfId="0" applyFont="1" applyFill="1"/>
    <xf numFmtId="0" fontId="30" fillId="2" borderId="0" xfId="0" applyFont="1" applyFill="1"/>
    <xf numFmtId="0" fontId="26" fillId="8" borderId="0" xfId="0" applyFont="1" applyFill="1" applyBorder="1"/>
    <xf numFmtId="0" fontId="31" fillId="2" borderId="0" xfId="5" applyFont="1" applyFill="1" applyBorder="1" applyAlignment="1">
      <alignment horizontal="left"/>
    </xf>
    <xf numFmtId="0" fontId="12" fillId="2" borderId="0" xfId="5" applyFont="1" applyFill="1" applyBorder="1" applyAlignment="1">
      <alignment horizontal="left"/>
    </xf>
    <xf numFmtId="0" fontId="32" fillId="2" borderId="0" xfId="5" applyFont="1" applyFill="1" applyBorder="1" applyAlignment="1">
      <alignment horizontal="left"/>
    </xf>
    <xf numFmtId="0" fontId="12" fillId="0" borderId="0" xfId="5" applyFont="1" applyFill="1" applyBorder="1" applyAlignment="1">
      <alignment horizontal="left"/>
    </xf>
    <xf numFmtId="0" fontId="12" fillId="4" borderId="0" xfId="5" applyFont="1" applyFill="1" applyBorder="1" applyAlignment="1">
      <alignment horizontal="left"/>
    </xf>
    <xf numFmtId="164" fontId="12" fillId="2" borderId="0" xfId="6" applyNumberFormat="1" applyFont="1" applyFill="1" applyBorder="1" applyAlignment="1">
      <alignment horizontal="left"/>
    </xf>
    <xf numFmtId="0" fontId="11" fillId="2" borderId="12" xfId="5" applyFont="1" applyFill="1" applyBorder="1" applyAlignment="1">
      <alignment horizontal="center"/>
    </xf>
    <xf numFmtId="0" fontId="11" fillId="3" borderId="15" xfId="5" applyFont="1" applyFill="1" applyBorder="1" applyAlignment="1">
      <alignment horizontal="center"/>
    </xf>
    <xf numFmtId="0" fontId="11" fillId="6" borderId="23" xfId="5" applyFont="1" applyFill="1" applyBorder="1" applyAlignment="1">
      <alignment horizontal="center"/>
    </xf>
    <xf numFmtId="0" fontId="11" fillId="3" borderId="19" xfId="5" applyFont="1" applyFill="1" applyBorder="1" applyAlignment="1">
      <alignment horizontal="center"/>
    </xf>
    <xf numFmtId="0" fontId="11" fillId="0" borderId="27" xfId="5" applyFont="1" applyFill="1" applyBorder="1" applyAlignment="1">
      <alignment horizontal="center"/>
    </xf>
    <xf numFmtId="0" fontId="11" fillId="0" borderId="74" xfId="5" applyFont="1" applyFill="1" applyBorder="1" applyAlignment="1">
      <alignment horizontal="center"/>
    </xf>
    <xf numFmtId="0" fontId="11" fillId="4" borderId="24" xfId="5" applyFont="1" applyFill="1" applyBorder="1" applyAlignment="1">
      <alignment horizontal="center"/>
    </xf>
    <xf numFmtId="0" fontId="11" fillId="3" borderId="27" xfId="5" applyFont="1" applyFill="1" applyBorder="1" applyAlignment="1">
      <alignment horizontal="center"/>
    </xf>
    <xf numFmtId="0" fontId="11" fillId="3" borderId="13" xfId="5" applyFont="1" applyFill="1" applyBorder="1" applyAlignment="1">
      <alignment horizontal="center"/>
    </xf>
    <xf numFmtId="0" fontId="11" fillId="3" borderId="24" xfId="5" applyFont="1" applyFill="1" applyBorder="1" applyAlignment="1">
      <alignment horizontal="center"/>
    </xf>
    <xf numFmtId="0" fontId="11" fillId="3" borderId="106" xfId="5" applyFont="1" applyFill="1" applyBorder="1" applyAlignment="1">
      <alignment horizontal="center"/>
    </xf>
    <xf numFmtId="0" fontId="11" fillId="6" borderId="27" xfId="5" applyFont="1" applyFill="1" applyBorder="1" applyAlignment="1">
      <alignment horizontal="center"/>
    </xf>
    <xf numFmtId="0" fontId="11" fillId="6" borderId="13" xfId="5" applyFont="1" applyFill="1" applyBorder="1" applyAlignment="1">
      <alignment horizontal="center"/>
    </xf>
    <xf numFmtId="0" fontId="11" fillId="6" borderId="59" xfId="5" applyFont="1" applyFill="1" applyBorder="1" applyAlignment="1">
      <alignment horizontal="center"/>
    </xf>
    <xf numFmtId="0" fontId="11" fillId="9" borderId="24" xfId="5" applyFont="1" applyFill="1" applyBorder="1" applyAlignment="1">
      <alignment horizontal="center"/>
    </xf>
    <xf numFmtId="0" fontId="11" fillId="11" borderId="59" xfId="5" applyFont="1" applyFill="1" applyBorder="1" applyAlignment="1">
      <alignment horizontal="center"/>
    </xf>
    <xf numFmtId="0" fontId="37" fillId="8" borderId="0" xfId="5" applyFont="1" applyFill="1" applyBorder="1" applyAlignment="1">
      <alignment horizontal="center"/>
    </xf>
    <xf numFmtId="0" fontId="6" fillId="2" borderId="0" xfId="5" applyFont="1" applyFill="1"/>
    <xf numFmtId="0" fontId="11" fillId="2" borderId="2" xfId="5" applyFont="1" applyFill="1" applyBorder="1" applyAlignment="1">
      <alignment horizontal="center"/>
    </xf>
    <xf numFmtId="0" fontId="11" fillId="3" borderId="16" xfId="5" applyFont="1" applyFill="1" applyBorder="1" applyAlignment="1">
      <alignment horizontal="center"/>
    </xf>
    <xf numFmtId="0" fontId="11" fillId="6" borderId="7" xfId="5" applyFont="1" applyFill="1" applyBorder="1" applyAlignment="1">
      <alignment horizontal="center"/>
    </xf>
    <xf numFmtId="0" fontId="11" fillId="3" borderId="54" xfId="5" applyFont="1" applyFill="1" applyBorder="1" applyAlignment="1">
      <alignment horizontal="center"/>
    </xf>
    <xf numFmtId="0" fontId="11" fillId="0" borderId="28" xfId="5" applyFont="1" applyFill="1" applyBorder="1" applyAlignment="1">
      <alignment horizontal="center"/>
    </xf>
    <xf numFmtId="0" fontId="11" fillId="0" borderId="33" xfId="5" applyFont="1" applyFill="1" applyBorder="1" applyAlignment="1">
      <alignment horizontal="center"/>
    </xf>
    <xf numFmtId="0" fontId="11" fillId="4" borderId="9" xfId="5" applyFont="1" applyFill="1" applyBorder="1" applyAlignment="1">
      <alignment horizontal="center"/>
    </xf>
    <xf numFmtId="0" fontId="11" fillId="3" borderId="28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1" fillId="3" borderId="33" xfId="5" applyFont="1" applyFill="1" applyBorder="1" applyAlignment="1">
      <alignment horizontal="center"/>
    </xf>
    <xf numFmtId="0" fontId="11" fillId="6" borderId="48" xfId="5" applyFont="1" applyFill="1" applyBorder="1" applyAlignment="1">
      <alignment horizontal="center"/>
    </xf>
    <xf numFmtId="0" fontId="11" fillId="6" borderId="0" xfId="5" applyFont="1" applyFill="1" applyBorder="1" applyAlignment="1">
      <alignment horizontal="center"/>
    </xf>
    <xf numFmtId="0" fontId="11" fillId="6" borderId="30" xfId="5" applyFont="1" applyFill="1" applyBorder="1" applyAlignment="1">
      <alignment horizontal="center"/>
    </xf>
    <xf numFmtId="0" fontId="11" fillId="9" borderId="9" xfId="5" applyFont="1" applyFill="1" applyBorder="1" applyAlignment="1">
      <alignment horizontal="center"/>
    </xf>
    <xf numFmtId="0" fontId="11" fillId="11" borderId="30" xfId="5" applyFont="1" applyFill="1" applyBorder="1" applyAlignment="1">
      <alignment horizontal="center"/>
    </xf>
    <xf numFmtId="0" fontId="34" fillId="5" borderId="54" xfId="5" applyFont="1" applyFill="1" applyBorder="1" applyAlignment="1">
      <alignment horizontal="center"/>
    </xf>
    <xf numFmtId="164" fontId="36" fillId="3" borderId="103" xfId="6" applyNumberFormat="1" applyFont="1" applyFill="1" applyBorder="1" applyAlignment="1">
      <alignment horizontal="center"/>
    </xf>
    <xf numFmtId="0" fontId="9" fillId="0" borderId="70" xfId="0" applyFont="1" applyFill="1" applyBorder="1" applyAlignment="1"/>
    <xf numFmtId="0" fontId="9" fillId="17" borderId="25" xfId="0" applyFont="1" applyFill="1" applyBorder="1" applyAlignment="1">
      <alignment horizontal="left"/>
    </xf>
    <xf numFmtId="0" fontId="37" fillId="8" borderId="0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left"/>
    </xf>
    <xf numFmtId="49" fontId="8" fillId="2" borderId="23" xfId="0" applyNumberFormat="1" applyFont="1" applyFill="1" applyBorder="1" applyAlignment="1">
      <alignment horizontal="left" indent="1"/>
    </xf>
    <xf numFmtId="49" fontId="8" fillId="2" borderId="61" xfId="0" applyNumberFormat="1" applyFont="1" applyFill="1" applyBorder="1" applyAlignment="1">
      <alignment horizontal="left" indent="1"/>
    </xf>
    <xf numFmtId="0" fontId="8" fillId="2" borderId="2" xfId="0" applyFont="1" applyFill="1" applyBorder="1" applyAlignment="1">
      <alignment horizontal="left" indent="1"/>
    </xf>
    <xf numFmtId="49" fontId="8" fillId="2" borderId="7" xfId="0" applyNumberFormat="1" applyFont="1" applyFill="1" applyBorder="1" applyAlignment="1">
      <alignment horizontal="left" indent="1"/>
    </xf>
    <xf numFmtId="0" fontId="9" fillId="13" borderId="2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0" fontId="9" fillId="19" borderId="12" xfId="0" applyFont="1" applyFill="1" applyBorder="1" applyAlignment="1">
      <alignment horizontal="left"/>
    </xf>
    <xf numFmtId="0" fontId="11" fillId="20" borderId="70" xfId="0" applyFont="1" applyFill="1" applyBorder="1" applyAlignment="1">
      <alignment horizontal="left"/>
    </xf>
    <xf numFmtId="0" fontId="5" fillId="22" borderId="71" xfId="0" applyFont="1" applyFill="1" applyBorder="1" applyAlignment="1"/>
    <xf numFmtId="49" fontId="8" fillId="2" borderId="2" xfId="0" applyNumberFormat="1" applyFont="1" applyFill="1" applyBorder="1" applyAlignment="1" applyProtection="1">
      <alignment horizontal="left" indent="1"/>
      <protection locked="0"/>
    </xf>
    <xf numFmtId="41" fontId="6" fillId="2" borderId="0" xfId="0" applyNumberFormat="1" applyFont="1" applyFill="1" applyBorder="1"/>
    <xf numFmtId="49" fontId="8" fillId="2" borderId="61" xfId="0" applyNumberFormat="1" applyFont="1" applyFill="1" applyBorder="1" applyAlignment="1" applyProtection="1">
      <alignment horizontal="left" indent="1"/>
      <protection locked="0"/>
    </xf>
    <xf numFmtId="41" fontId="6" fillId="2" borderId="0" xfId="0" applyNumberFormat="1" applyFont="1" applyFill="1"/>
    <xf numFmtId="0" fontId="6" fillId="2" borderId="0" xfId="0" applyFont="1" applyFill="1" applyBorder="1"/>
    <xf numFmtId="0" fontId="9" fillId="23" borderId="2" xfId="0" applyFont="1" applyFill="1" applyBorder="1" applyAlignment="1">
      <alignment horizontal="left"/>
    </xf>
    <xf numFmtId="0" fontId="11" fillId="24" borderId="70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 indent="1"/>
    </xf>
    <xf numFmtId="0" fontId="8" fillId="2" borderId="60" xfId="2" applyFont="1" applyFill="1" applyBorder="1" applyAlignment="1">
      <alignment horizontal="left" indent="1"/>
    </xf>
    <xf numFmtId="0" fontId="8" fillId="2" borderId="78" xfId="0" applyFont="1" applyFill="1" applyBorder="1" applyAlignment="1">
      <alignment horizontal="left" indent="1"/>
    </xf>
    <xf numFmtId="0" fontId="8" fillId="2" borderId="61" xfId="0" applyFont="1" applyFill="1" applyBorder="1" applyAlignment="1">
      <alignment horizontal="left" indent="1"/>
    </xf>
    <xf numFmtId="0" fontId="9" fillId="25" borderId="2" xfId="0" applyFont="1" applyFill="1" applyBorder="1" applyAlignment="1">
      <alignment horizontal="left"/>
    </xf>
    <xf numFmtId="0" fontId="9" fillId="27" borderId="70" xfId="0" applyFont="1" applyFill="1" applyBorder="1" applyAlignment="1">
      <alignment horizontal="left"/>
    </xf>
    <xf numFmtId="0" fontId="8" fillId="2" borderId="7" xfId="2" applyFont="1" applyFill="1" applyBorder="1" applyAlignment="1">
      <alignment horizontal="left" indent="1"/>
    </xf>
    <xf numFmtId="0" fontId="9" fillId="32" borderId="2" xfId="0" applyFont="1" applyFill="1" applyBorder="1" applyAlignment="1">
      <alignment horizontal="left"/>
    </xf>
    <xf numFmtId="0" fontId="9" fillId="33" borderId="70" xfId="0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left" indent="1"/>
    </xf>
    <xf numFmtId="0" fontId="9" fillId="35" borderId="89" xfId="0" applyFont="1" applyFill="1" applyBorder="1" applyAlignment="1">
      <alignment horizontal="left"/>
    </xf>
    <xf numFmtId="0" fontId="8" fillId="2" borderId="10" xfId="0" applyFont="1" applyFill="1" applyBorder="1" applyAlignment="1"/>
    <xf numFmtId="49" fontId="8" fillId="2" borderId="7" xfId="0" applyNumberFormat="1" applyFont="1" applyFill="1" applyBorder="1" applyAlignment="1">
      <alignment horizontal="left"/>
    </xf>
    <xf numFmtId="0" fontId="9" fillId="10" borderId="89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1" fillId="6" borderId="28" xfId="5" applyFont="1" applyFill="1" applyBorder="1" applyAlignment="1">
      <alignment horizontal="center"/>
    </xf>
    <xf numFmtId="0" fontId="9" fillId="0" borderId="8" xfId="0" applyFont="1" applyFill="1" applyBorder="1" applyAlignment="1"/>
    <xf numFmtId="0" fontId="9" fillId="17" borderId="75" xfId="0" applyFont="1" applyFill="1" applyBorder="1" applyAlignment="1">
      <alignment horizontal="left"/>
    </xf>
    <xf numFmtId="49" fontId="8" fillId="2" borderId="60" xfId="0" applyNumberFormat="1" applyFont="1" applyFill="1" applyBorder="1" applyAlignment="1">
      <alignment horizontal="left" indent="1"/>
    </xf>
    <xf numFmtId="0" fontId="9" fillId="13" borderId="93" xfId="0" applyFont="1" applyFill="1" applyBorder="1" applyAlignment="1">
      <alignment horizontal="left" indent="2"/>
    </xf>
    <xf numFmtId="0" fontId="9" fillId="2" borderId="75" xfId="0" applyFont="1" applyFill="1" applyBorder="1" applyAlignment="1">
      <alignment horizontal="left"/>
    </xf>
    <xf numFmtId="0" fontId="9" fillId="19" borderId="89" xfId="0" applyFont="1" applyFill="1" applyBorder="1" applyAlignment="1">
      <alignment horizontal="left"/>
    </xf>
    <xf numFmtId="0" fontId="6" fillId="0" borderId="23" xfId="1" applyFont="1" applyBorder="1" applyAlignment="1">
      <alignment horizontal="left" indent="1"/>
    </xf>
    <xf numFmtId="49" fontId="8" fillId="2" borderId="7" xfId="0" applyNumberFormat="1" applyFont="1" applyFill="1" applyBorder="1" applyAlignment="1" applyProtection="1">
      <alignment horizontal="left" indent="1"/>
      <protection locked="0"/>
    </xf>
    <xf numFmtId="49" fontId="8" fillId="2" borderId="9" xfId="0" applyNumberFormat="1" applyFont="1" applyFill="1" applyBorder="1" applyAlignment="1">
      <alignment horizontal="left" indent="1"/>
    </xf>
    <xf numFmtId="0" fontId="9" fillId="23" borderId="89" xfId="0" applyFont="1" applyFill="1" applyBorder="1" applyAlignment="1">
      <alignment horizontal="left"/>
    </xf>
    <xf numFmtId="0" fontId="9" fillId="25" borderId="89" xfId="0" applyFont="1" applyFill="1" applyBorder="1" applyAlignment="1">
      <alignment horizontal="left"/>
    </xf>
    <xf numFmtId="0" fontId="9" fillId="32" borderId="89" xfId="0" applyFont="1" applyFill="1" applyBorder="1" applyAlignment="1">
      <alignment horizontal="left"/>
    </xf>
    <xf numFmtId="0" fontId="6" fillId="0" borderId="9" xfId="1" applyFont="1" applyBorder="1" applyAlignment="1">
      <alignment horizontal="left" indent="1"/>
    </xf>
    <xf numFmtId="49" fontId="8" fillId="2" borderId="64" xfId="0" applyNumberFormat="1" applyFont="1" applyFill="1" applyBorder="1" applyAlignment="1">
      <alignment horizontal="left" indent="1"/>
    </xf>
    <xf numFmtId="49" fontId="9" fillId="2" borderId="70" xfId="0" applyNumberFormat="1" applyFont="1" applyFill="1" applyBorder="1" applyAlignment="1">
      <alignment horizontal="center"/>
    </xf>
    <xf numFmtId="0" fontId="6" fillId="0" borderId="71" xfId="0" applyFont="1" applyFill="1" applyBorder="1" applyAlignment="1"/>
    <xf numFmtId="0" fontId="6" fillId="4" borderId="71" xfId="0" applyFont="1" applyFill="1" applyBorder="1" applyAlignment="1"/>
    <xf numFmtId="0" fontId="9" fillId="38" borderId="9" xfId="0" applyFont="1" applyFill="1" applyBorder="1" applyAlignment="1">
      <alignment horizontal="right"/>
    </xf>
    <xf numFmtId="49" fontId="9" fillId="2" borderId="75" xfId="0" applyNumberFormat="1" applyFont="1" applyFill="1" applyBorder="1" applyAlignment="1">
      <alignment horizontal="right"/>
    </xf>
    <xf numFmtId="0" fontId="9" fillId="10" borderId="47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13" fillId="10" borderId="50" xfId="0" applyFont="1" applyFill="1" applyBorder="1" applyAlignment="1">
      <alignment horizontal="right"/>
    </xf>
    <xf numFmtId="0" fontId="41" fillId="2" borderId="0" xfId="0" applyFont="1" applyFill="1" applyBorder="1" applyAlignment="1"/>
    <xf numFmtId="0" fontId="4" fillId="2" borderId="0" xfId="0" applyFont="1" applyFill="1" applyBorder="1" applyAlignment="1"/>
    <xf numFmtId="0" fontId="42" fillId="2" borderId="0" xfId="0" applyFont="1" applyFill="1" applyBorder="1" applyAlignment="1"/>
    <xf numFmtId="0" fontId="42" fillId="0" borderId="0" xfId="0" applyFont="1" applyFill="1" applyAlignment="1"/>
    <xf numFmtId="165" fontId="9" fillId="0" borderId="0" xfId="0" applyNumberFormat="1" applyFont="1" applyFill="1" applyAlignment="1"/>
    <xf numFmtId="165" fontId="9" fillId="4" borderId="0" xfId="0" applyNumberFormat="1" applyFont="1" applyFill="1" applyAlignment="1"/>
    <xf numFmtId="0" fontId="9" fillId="2" borderId="0" xfId="0" applyFont="1" applyFill="1" applyAlignment="1"/>
    <xf numFmtId="164" fontId="9" fillId="2" borderId="0" xfId="3" applyNumberFormat="1" applyFont="1" applyFill="1" applyAlignment="1"/>
    <xf numFmtId="0" fontId="44" fillId="2" borderId="0" xfId="0" applyFont="1" applyFill="1" applyAlignment="1"/>
    <xf numFmtId="0" fontId="3" fillId="2" borderId="0" xfId="0" applyFont="1" applyFill="1" applyBorder="1" applyAlignment="1"/>
    <xf numFmtId="0" fontId="8" fillId="2" borderId="0" xfId="0" applyFont="1" applyFill="1" applyAlignment="1"/>
    <xf numFmtId="0" fontId="6" fillId="2" borderId="0" xfId="0" applyFont="1" applyFill="1" applyBorder="1" applyAlignment="1"/>
    <xf numFmtId="0" fontId="8" fillId="0" borderId="0" xfId="0" applyFont="1" applyFill="1" applyAlignment="1"/>
    <xf numFmtId="41" fontId="8" fillId="0" borderId="0" xfId="0" applyNumberFormat="1" applyFont="1" applyFill="1" applyAlignment="1"/>
    <xf numFmtId="0" fontId="8" fillId="4" borderId="0" xfId="0" applyFont="1" applyFill="1" applyAlignment="1"/>
    <xf numFmtId="41" fontId="9" fillId="0" borderId="0" xfId="0" applyNumberFormat="1" applyFont="1" applyFill="1" applyAlignment="1"/>
    <xf numFmtId="0" fontId="40" fillId="2" borderId="0" xfId="0" applyFont="1" applyFill="1" applyBorder="1" applyAlignment="1"/>
    <xf numFmtId="0" fontId="6" fillId="0" borderId="0" xfId="0" applyFont="1" applyFill="1" applyAlignment="1"/>
    <xf numFmtId="0" fontId="6" fillId="4" borderId="0" xfId="0" applyFont="1" applyFill="1" applyAlignment="1"/>
    <xf numFmtId="41" fontId="9" fillId="10" borderId="17" xfId="0" applyNumberFormat="1" applyFont="1" applyFill="1" applyBorder="1" applyAlignment="1"/>
    <xf numFmtId="41" fontId="9" fillId="38" borderId="9" xfId="0" applyNumberFormat="1" applyFont="1" applyFill="1" applyBorder="1" applyAlignment="1">
      <alignment horizontal="right"/>
    </xf>
    <xf numFmtId="41" fontId="9" fillId="38" borderId="25" xfId="0" applyNumberFormat="1" applyFont="1" applyFill="1" applyBorder="1" applyAlignment="1">
      <alignment horizontal="right"/>
    </xf>
    <xf numFmtId="0" fontId="11" fillId="9" borderId="27" xfId="5" applyFont="1" applyFill="1" applyBorder="1" applyAlignment="1">
      <alignment horizontal="center"/>
    </xf>
    <xf numFmtId="41" fontId="8" fillId="6" borderId="27" xfId="0" applyNumberFormat="1" applyFont="1" applyFill="1" applyBorder="1" applyAlignment="1"/>
    <xf numFmtId="41" fontId="8" fillId="6" borderId="28" xfId="0" applyNumberFormat="1" applyFont="1" applyFill="1" applyBorder="1" applyAlignment="1"/>
    <xf numFmtId="41" fontId="9" fillId="15" borderId="29" xfId="0" applyNumberFormat="1" applyFont="1" applyFill="1" applyBorder="1" applyAlignment="1"/>
    <xf numFmtId="41" fontId="8" fillId="8" borderId="27" xfId="0" applyNumberFormat="1" applyFont="1" applyFill="1" applyBorder="1" applyAlignment="1"/>
    <xf numFmtId="41" fontId="8" fillId="8" borderId="29" xfId="0" applyNumberFormat="1" applyFont="1" applyFill="1" applyBorder="1" applyAlignment="1"/>
    <xf numFmtId="41" fontId="8" fillId="9" borderId="28" xfId="0" applyNumberFormat="1" applyFont="1" applyFill="1" applyBorder="1" applyAlignment="1"/>
    <xf numFmtId="41" fontId="8" fillId="9" borderId="65" xfId="0" applyNumberFormat="1" applyFont="1" applyFill="1" applyBorder="1" applyAlignment="1"/>
    <xf numFmtId="41" fontId="8" fillId="8" borderId="82" xfId="0" applyNumberFormat="1" applyFont="1" applyFill="1" applyBorder="1" applyAlignment="1"/>
    <xf numFmtId="9" fontId="9" fillId="9" borderId="21" xfId="3" applyFont="1" applyFill="1" applyBorder="1" applyAlignment="1"/>
    <xf numFmtId="0" fontId="11" fillId="6" borderId="106" xfId="5" applyFont="1" applyFill="1" applyBorder="1" applyAlignment="1">
      <alignment horizontal="center"/>
    </xf>
    <xf numFmtId="0" fontId="11" fillId="6" borderId="33" xfId="5" applyFont="1" applyFill="1" applyBorder="1" applyAlignment="1">
      <alignment horizontal="center"/>
    </xf>
    <xf numFmtId="41" fontId="8" fillId="6" borderId="106" xfId="0" applyNumberFormat="1" applyFont="1" applyFill="1" applyBorder="1" applyAlignment="1"/>
    <xf numFmtId="41" fontId="8" fillId="8" borderId="88" xfId="0" applyNumberFormat="1" applyFont="1" applyFill="1" applyBorder="1" applyAlignment="1"/>
    <xf numFmtId="41" fontId="8" fillId="6" borderId="33" xfId="0" applyNumberFormat="1" applyFont="1" applyFill="1" applyBorder="1" applyAlignment="1"/>
    <xf numFmtId="41" fontId="9" fillId="8" borderId="106" xfId="0" applyNumberFormat="1" applyFont="1" applyFill="1" applyBorder="1" applyAlignment="1"/>
    <xf numFmtId="41" fontId="9" fillId="8" borderId="107" xfId="0" applyNumberFormat="1" applyFont="1" applyFill="1" applyBorder="1" applyAlignment="1"/>
    <xf numFmtId="41" fontId="8" fillId="8" borderId="87" xfId="0" applyNumberFormat="1" applyFont="1" applyFill="1" applyBorder="1" applyAlignment="1"/>
    <xf numFmtId="41" fontId="8" fillId="8" borderId="106" xfId="0" applyNumberFormat="1" applyFont="1" applyFill="1" applyBorder="1" applyAlignment="1"/>
    <xf numFmtId="41" fontId="8" fillId="8" borderId="105" xfId="0" applyNumberFormat="1" applyFont="1" applyFill="1" applyBorder="1" applyAlignment="1"/>
    <xf numFmtId="41" fontId="13" fillId="10" borderId="38" xfId="0" applyNumberFormat="1" applyFont="1" applyFill="1" applyBorder="1" applyAlignment="1"/>
    <xf numFmtId="41" fontId="6" fillId="3" borderId="114" xfId="0" applyNumberFormat="1" applyFont="1" applyFill="1" applyBorder="1" applyAlignment="1"/>
    <xf numFmtId="49" fontId="8" fillId="2" borderId="12" xfId="0" applyNumberFormat="1" applyFont="1" applyFill="1" applyBorder="1" applyAlignment="1" applyProtection="1">
      <alignment horizontal="left" indent="1"/>
      <protection locked="0"/>
    </xf>
    <xf numFmtId="41" fontId="6" fillId="2" borderId="118" xfId="0" applyNumberFormat="1" applyFont="1" applyFill="1" applyBorder="1" applyAlignment="1"/>
    <xf numFmtId="41" fontId="8" fillId="9" borderId="24" xfId="0" applyNumberFormat="1" applyFont="1" applyFill="1" applyBorder="1" applyAlignment="1"/>
    <xf numFmtId="41" fontId="8" fillId="9" borderId="27" xfId="0" applyNumberFormat="1" applyFont="1" applyFill="1" applyBorder="1" applyAlignment="1"/>
    <xf numFmtId="41" fontId="9" fillId="11" borderId="59" xfId="0" applyNumberFormat="1" applyFont="1" applyFill="1" applyBorder="1" applyAlignment="1"/>
    <xf numFmtId="9" fontId="21" fillId="41" borderId="55" xfId="9" applyNumberFormat="1" applyFont="1" applyBorder="1" applyAlignment="1"/>
    <xf numFmtId="9" fontId="21" fillId="40" borderId="55" xfId="8" applyNumberFormat="1" applyFont="1" applyBorder="1" applyAlignment="1"/>
    <xf numFmtId="41" fontId="43" fillId="12" borderId="30" xfId="0" applyNumberFormat="1" applyFont="1" applyFill="1" applyBorder="1" applyAlignment="1"/>
    <xf numFmtId="41" fontId="43" fillId="12" borderId="59" xfId="0" applyNumberFormat="1" applyFont="1" applyFill="1" applyBorder="1" applyAlignment="1"/>
    <xf numFmtId="41" fontId="43" fillId="11" borderId="30" xfId="0" applyNumberFormat="1" applyFont="1" applyFill="1" applyBorder="1" applyAlignment="1"/>
    <xf numFmtId="41" fontId="9" fillId="38" borderId="24" xfId="0" applyNumberFormat="1" applyFont="1" applyFill="1" applyBorder="1" applyAlignment="1">
      <alignment horizontal="right"/>
    </xf>
    <xf numFmtId="41" fontId="8" fillId="8" borderId="9" xfId="0" applyNumberFormat="1" applyFont="1" applyFill="1" applyBorder="1" applyAlignment="1">
      <alignment horizontal="right"/>
    </xf>
    <xf numFmtId="41" fontId="8" fillId="8" borderId="25" xfId="0" applyNumberFormat="1" applyFont="1" applyFill="1" applyBorder="1" applyAlignment="1"/>
    <xf numFmtId="41" fontId="9" fillId="12" borderId="33" xfId="0" applyNumberFormat="1" applyFont="1" applyFill="1" applyBorder="1" applyAlignment="1"/>
    <xf numFmtId="41" fontId="9" fillId="15" borderId="25" xfId="0" applyNumberFormat="1" applyFont="1" applyFill="1" applyBorder="1" applyAlignment="1"/>
    <xf numFmtId="0" fontId="11" fillId="9" borderId="13" xfId="5" applyFont="1" applyFill="1" applyBorder="1" applyAlignment="1">
      <alignment horizontal="center"/>
    </xf>
    <xf numFmtId="0" fontId="11" fillId="9" borderId="0" xfId="5" applyFont="1" applyFill="1" applyBorder="1" applyAlignment="1">
      <alignment horizontal="center"/>
    </xf>
    <xf numFmtId="41" fontId="8" fillId="9" borderId="13" xfId="0" applyNumberFormat="1" applyFont="1" applyFill="1" applyBorder="1" applyAlignment="1"/>
    <xf numFmtId="41" fontId="8" fillId="9" borderId="0" xfId="0" applyNumberFormat="1" applyFont="1" applyFill="1" applyBorder="1" applyAlignment="1"/>
    <xf numFmtId="41" fontId="8" fillId="9" borderId="62" xfId="0" applyNumberFormat="1" applyFont="1" applyFill="1" applyBorder="1" applyAlignment="1"/>
    <xf numFmtId="9" fontId="9" fillId="3" borderId="0" xfId="3" applyFont="1" applyFill="1" applyBorder="1" applyAlignment="1"/>
    <xf numFmtId="0" fontId="48" fillId="2" borderId="0" xfId="5" applyFont="1" applyFill="1" applyBorder="1" applyAlignment="1">
      <alignment horizontal="left"/>
    </xf>
    <xf numFmtId="41" fontId="8" fillId="8" borderId="23" xfId="0" applyNumberFormat="1" applyFont="1" applyFill="1" applyBorder="1" applyAlignment="1"/>
    <xf numFmtId="41" fontId="8" fillId="8" borderId="119" xfId="0" applyNumberFormat="1" applyFont="1" applyFill="1" applyBorder="1" applyAlignment="1"/>
    <xf numFmtId="9" fontId="9" fillId="2" borderId="114" xfId="3" applyFont="1" applyFill="1" applyBorder="1" applyAlignment="1"/>
    <xf numFmtId="9" fontId="9" fillId="2" borderId="59" xfId="3" applyFont="1" applyFill="1" applyBorder="1" applyAlignment="1"/>
    <xf numFmtId="41" fontId="8" fillId="0" borderId="60" xfId="0" applyNumberFormat="1" applyFont="1" applyFill="1" applyBorder="1" applyAlignment="1"/>
    <xf numFmtId="41" fontId="8" fillId="4" borderId="60" xfId="0" applyNumberFormat="1" applyFont="1" applyFill="1" applyBorder="1" applyAlignment="1"/>
    <xf numFmtId="0" fontId="34" fillId="2" borderId="106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9" fontId="9" fillId="3" borderId="71" xfId="3" applyFont="1" applyFill="1" applyBorder="1" applyAlignment="1"/>
    <xf numFmtId="9" fontId="9" fillId="3" borderId="106" xfId="3" applyFont="1" applyFill="1" applyBorder="1" applyAlignment="1"/>
    <xf numFmtId="9" fontId="9" fillId="2" borderId="88" xfId="3" applyFont="1" applyFill="1" applyBorder="1" applyAlignment="1"/>
    <xf numFmtId="9" fontId="7" fillId="2" borderId="106" xfId="3" applyFont="1" applyFill="1" applyBorder="1" applyAlignment="1"/>
    <xf numFmtId="9" fontId="7" fillId="2" borderId="107" xfId="3" applyFont="1" applyFill="1" applyBorder="1" applyAlignment="1"/>
    <xf numFmtId="9" fontId="7" fillId="17" borderId="106" xfId="3" applyFont="1" applyFill="1" applyBorder="1" applyAlignment="1"/>
    <xf numFmtId="0" fontId="3" fillId="20" borderId="71" xfId="0" applyFont="1" applyFill="1" applyBorder="1" applyAlignment="1"/>
    <xf numFmtId="9" fontId="9" fillId="5" borderId="106" xfId="3" applyFont="1" applyFill="1" applyBorder="1" applyAlignment="1"/>
    <xf numFmtId="9" fontId="9" fillId="5" borderId="88" xfId="3" applyFont="1" applyFill="1" applyBorder="1" applyAlignment="1"/>
    <xf numFmtId="9" fontId="3" fillId="24" borderId="71" xfId="3" applyFont="1" applyFill="1" applyBorder="1" applyAlignment="1"/>
    <xf numFmtId="9" fontId="9" fillId="2" borderId="87" xfId="3" applyFont="1" applyFill="1" applyBorder="1" applyAlignment="1"/>
    <xf numFmtId="9" fontId="7" fillId="2" borderId="88" xfId="3" applyFont="1" applyFill="1" applyBorder="1" applyAlignment="1"/>
    <xf numFmtId="9" fontId="3" fillId="27" borderId="71" xfId="3" applyFont="1" applyFill="1" applyBorder="1" applyAlignment="1"/>
    <xf numFmtId="9" fontId="7" fillId="2" borderId="87" xfId="3" applyFont="1" applyFill="1" applyBorder="1" applyAlignment="1"/>
    <xf numFmtId="9" fontId="7" fillId="33" borderId="101" xfId="3" applyFont="1" applyFill="1" applyBorder="1" applyAlignment="1"/>
    <xf numFmtId="9" fontId="7" fillId="12" borderId="101" xfId="3" applyFont="1" applyFill="1" applyBorder="1" applyAlignment="1"/>
    <xf numFmtId="0" fontId="36" fillId="3" borderId="102" xfId="5" applyFont="1" applyFill="1" applyBorder="1" applyAlignment="1">
      <alignment horizontal="center"/>
    </xf>
    <xf numFmtId="0" fontId="36" fillId="3" borderId="34" xfId="5" applyFont="1" applyFill="1" applyBorder="1" applyAlignment="1">
      <alignment horizontal="center"/>
    </xf>
    <xf numFmtId="41" fontId="9" fillId="3" borderId="102" xfId="0" applyNumberFormat="1" applyFont="1" applyFill="1" applyBorder="1" applyAlignment="1"/>
    <xf numFmtId="41" fontId="9" fillId="3" borderId="67" xfId="0" applyNumberFormat="1" applyFont="1" applyFill="1" applyBorder="1" applyAlignment="1"/>
    <xf numFmtId="41" fontId="9" fillId="3" borderId="35" xfId="0" applyNumberFormat="1" applyFont="1" applyFill="1" applyBorder="1" applyAlignment="1"/>
    <xf numFmtId="41" fontId="9" fillId="19" borderId="102" xfId="0" applyNumberFormat="1" applyFont="1" applyFill="1" applyBorder="1" applyAlignment="1"/>
    <xf numFmtId="0" fontId="11" fillId="20" borderId="120" xfId="0" applyFont="1" applyFill="1" applyBorder="1" applyAlignment="1"/>
    <xf numFmtId="41" fontId="9" fillId="3" borderId="85" xfId="0" applyNumberFormat="1" applyFont="1" applyFill="1" applyBorder="1" applyAlignment="1"/>
    <xf numFmtId="41" fontId="9" fillId="35" borderId="39" xfId="0" applyNumberFormat="1" applyFont="1" applyFill="1" applyBorder="1" applyAlignment="1"/>
    <xf numFmtId="41" fontId="9" fillId="3" borderId="121" xfId="0" applyNumberFormat="1" applyFont="1" applyFill="1" applyBorder="1" applyAlignment="1"/>
    <xf numFmtId="41" fontId="9" fillId="10" borderId="39" xfId="0" applyNumberFormat="1" applyFont="1" applyFill="1" applyBorder="1" applyAlignment="1"/>
    <xf numFmtId="41" fontId="9" fillId="3" borderId="72" xfId="0" applyNumberFormat="1" applyFont="1" applyFill="1" applyBorder="1" applyAlignment="1"/>
    <xf numFmtId="164" fontId="9" fillId="17" borderId="91" xfId="3" applyNumberFormat="1" applyFont="1" applyFill="1" applyBorder="1" applyAlignment="1"/>
    <xf numFmtId="164" fontId="9" fillId="2" borderId="91" xfId="3" applyNumberFormat="1" applyFont="1" applyFill="1" applyBorder="1" applyAlignment="1"/>
    <xf numFmtId="0" fontId="11" fillId="9" borderId="48" xfId="5" applyFont="1" applyFill="1" applyBorder="1" applyAlignment="1">
      <alignment horizontal="center"/>
    </xf>
    <xf numFmtId="41" fontId="8" fillId="12" borderId="30" xfId="0" applyNumberFormat="1" applyFont="1" applyFill="1" applyBorder="1" applyAlignment="1"/>
    <xf numFmtId="41" fontId="8" fillId="12" borderId="66" xfId="0" applyNumberFormat="1" applyFont="1" applyFill="1" applyBorder="1" applyAlignment="1"/>
    <xf numFmtId="41" fontId="8" fillId="12" borderId="59" xfId="0" applyNumberFormat="1" applyFont="1" applyFill="1" applyBorder="1" applyAlignment="1"/>
    <xf numFmtId="41" fontId="8" fillId="12" borderId="21" xfId="0" applyNumberFormat="1" applyFont="1" applyFill="1" applyBorder="1" applyAlignment="1"/>
    <xf numFmtId="41" fontId="8" fillId="12" borderId="30" xfId="0" applyNumberFormat="1" applyFont="1" applyFill="1" applyBorder="1" applyAlignment="1">
      <alignment horizontal="right"/>
    </xf>
    <xf numFmtId="41" fontId="9" fillId="12" borderId="9" xfId="0" applyNumberFormat="1" applyFont="1" applyFill="1" applyBorder="1" applyAlignment="1"/>
    <xf numFmtId="41" fontId="9" fillId="12" borderId="122" xfId="0" applyNumberFormat="1" applyFont="1" applyFill="1" applyBorder="1" applyAlignment="1"/>
    <xf numFmtId="41" fontId="8" fillId="8" borderId="122" xfId="0" applyNumberFormat="1" applyFont="1" applyFill="1" applyBorder="1" applyAlignment="1"/>
    <xf numFmtId="9" fontId="11" fillId="20" borderId="71" xfId="3" applyFont="1" applyFill="1" applyBorder="1" applyAlignment="1"/>
    <xf numFmtId="9" fontId="8" fillId="3" borderId="30" xfId="3" applyFont="1" applyFill="1" applyBorder="1" applyAlignment="1"/>
    <xf numFmtId="9" fontId="7" fillId="2" borderId="71" xfId="3" applyFont="1" applyFill="1" applyBorder="1" applyAlignment="1"/>
    <xf numFmtId="9" fontId="9" fillId="38" borderId="59" xfId="3" applyFont="1" applyFill="1" applyBorder="1" applyAlignment="1">
      <alignment horizontal="right"/>
    </xf>
    <xf numFmtId="9" fontId="9" fillId="38" borderId="30" xfId="3" applyFont="1" applyFill="1" applyBorder="1" applyAlignment="1">
      <alignment horizontal="right"/>
    </xf>
    <xf numFmtId="9" fontId="9" fillId="3" borderId="77" xfId="3" applyFont="1" applyFill="1" applyBorder="1" applyAlignment="1"/>
    <xf numFmtId="166" fontId="9" fillId="2" borderId="34" xfId="10" applyNumberFormat="1" applyFont="1" applyFill="1" applyBorder="1" applyAlignment="1"/>
    <xf numFmtId="166" fontId="7" fillId="16" borderId="99" xfId="10" applyNumberFormat="1" applyFont="1" applyFill="1" applyBorder="1" applyAlignment="1"/>
    <xf numFmtId="166" fontId="9" fillId="2" borderId="69" xfId="10" applyNumberFormat="1" applyFont="1" applyFill="1" applyBorder="1" applyAlignment="1"/>
    <xf numFmtId="166" fontId="9" fillId="2" borderId="102" xfId="10" applyNumberFormat="1" applyFont="1" applyFill="1" applyBorder="1" applyAlignment="1"/>
    <xf numFmtId="166" fontId="7" fillId="2" borderId="34" xfId="10" applyNumberFormat="1" applyFont="1" applyFill="1" applyBorder="1" applyAlignment="1"/>
    <xf numFmtId="166" fontId="9" fillId="2" borderId="67" xfId="10" applyNumberFormat="1" applyFont="1" applyFill="1" applyBorder="1" applyAlignment="1"/>
    <xf numFmtId="166" fontId="7" fillId="17" borderId="39" xfId="10" applyNumberFormat="1" applyFont="1" applyFill="1" applyBorder="1" applyAlignment="1"/>
    <xf numFmtId="166" fontId="3" fillId="20" borderId="72" xfId="10" applyNumberFormat="1" applyFont="1" applyFill="1" applyBorder="1" applyAlignment="1"/>
    <xf numFmtId="166" fontId="7" fillId="2" borderId="102" xfId="10" applyNumberFormat="1" applyFont="1" applyFill="1" applyBorder="1" applyAlignment="1"/>
    <xf numFmtId="166" fontId="7" fillId="20" borderId="39" xfId="10" applyNumberFormat="1" applyFont="1" applyFill="1" applyBorder="1" applyAlignment="1"/>
    <xf numFmtId="166" fontId="3" fillId="24" borderId="72" xfId="10" applyNumberFormat="1" applyFont="1" applyFill="1" applyBorder="1" applyAlignment="1"/>
    <xf numFmtId="166" fontId="7" fillId="24" borderId="39" xfId="10" applyNumberFormat="1" applyFont="1" applyFill="1" applyBorder="1" applyAlignment="1"/>
    <xf numFmtId="166" fontId="3" fillId="27" borderId="72" xfId="10" applyNumberFormat="1" applyFont="1" applyFill="1" applyBorder="1" applyAlignment="1"/>
    <xf numFmtId="166" fontId="7" fillId="27" borderId="39" xfId="10" applyNumberFormat="1" applyFont="1" applyFill="1" applyBorder="1" applyAlignment="1"/>
    <xf numFmtId="166" fontId="9" fillId="33" borderId="72" xfId="10" applyNumberFormat="1" applyFont="1" applyFill="1" applyBorder="1" applyAlignment="1"/>
    <xf numFmtId="166" fontId="7" fillId="2" borderId="67" xfId="10" applyNumberFormat="1" applyFont="1" applyFill="1" applyBorder="1" applyAlignment="1"/>
    <xf numFmtId="166" fontId="7" fillId="33" borderId="39" xfId="10" applyNumberFormat="1" applyFont="1" applyFill="1" applyBorder="1" applyAlignment="1"/>
    <xf numFmtId="166" fontId="7" fillId="16" borderId="5" xfId="10" applyNumberFormat="1" applyFont="1" applyFill="1" applyBorder="1" applyAlignment="1">
      <alignment horizontal="right"/>
    </xf>
    <xf numFmtId="166" fontId="7" fillId="2" borderId="69" xfId="10" applyNumberFormat="1" applyFont="1" applyFill="1" applyBorder="1" applyAlignment="1"/>
    <xf numFmtId="166" fontId="7" fillId="12" borderId="40" xfId="10" applyNumberFormat="1" applyFont="1" applyFill="1" applyBorder="1" applyAlignment="1"/>
    <xf numFmtId="166" fontId="7" fillId="8" borderId="5" xfId="10" applyNumberFormat="1" applyFont="1" applyFill="1" applyBorder="1" applyAlignment="1"/>
    <xf numFmtId="166" fontId="11" fillId="12" borderId="42" xfId="10" applyNumberFormat="1" applyFont="1" applyFill="1" applyBorder="1" applyAlignment="1"/>
    <xf numFmtId="0" fontId="11" fillId="9" borderId="59" xfId="5" applyFont="1" applyFill="1" applyBorder="1" applyAlignment="1">
      <alignment horizontal="center"/>
    </xf>
    <xf numFmtId="0" fontId="11" fillId="9" borderId="32" xfId="5" applyFont="1" applyFill="1" applyBorder="1" applyAlignment="1">
      <alignment horizontal="center"/>
    </xf>
    <xf numFmtId="41" fontId="8" fillId="6" borderId="122" xfId="0" applyNumberFormat="1" applyFont="1" applyFill="1" applyBorder="1" applyAlignment="1"/>
    <xf numFmtId="41" fontId="9" fillId="15" borderId="122" xfId="0" applyNumberFormat="1" applyFont="1" applyFill="1" applyBorder="1" applyAlignment="1"/>
    <xf numFmtId="41" fontId="8" fillId="9" borderId="59" xfId="0" applyNumberFormat="1" applyFont="1" applyFill="1" applyBorder="1" applyAlignment="1"/>
    <xf numFmtId="41" fontId="8" fillId="9" borderId="122" xfId="0" applyNumberFormat="1" applyFont="1" applyFill="1" applyBorder="1" applyAlignment="1"/>
    <xf numFmtId="41" fontId="8" fillId="9" borderId="66" xfId="0" applyNumberFormat="1" applyFont="1" applyFill="1" applyBorder="1" applyAlignment="1"/>
    <xf numFmtId="41" fontId="9" fillId="37" borderId="123" xfId="0" applyNumberFormat="1" applyFont="1" applyFill="1" applyBorder="1" applyAlignment="1"/>
    <xf numFmtId="41" fontId="9" fillId="38" borderId="119" xfId="0" applyNumberFormat="1" applyFont="1" applyFill="1" applyBorder="1" applyAlignment="1">
      <alignment horizontal="right"/>
    </xf>
    <xf numFmtId="41" fontId="9" fillId="38" borderId="5" xfId="0" applyNumberFormat="1" applyFont="1" applyFill="1" applyBorder="1" applyAlignment="1">
      <alignment horizontal="right"/>
    </xf>
    <xf numFmtId="41" fontId="9" fillId="38" borderId="4" xfId="0" applyNumberFormat="1" applyFont="1" applyFill="1" applyBorder="1" applyAlignment="1">
      <alignment horizontal="right"/>
    </xf>
    <xf numFmtId="41" fontId="8" fillId="2" borderId="124" xfId="0" applyNumberFormat="1" applyFont="1" applyFill="1" applyBorder="1" applyAlignment="1"/>
    <xf numFmtId="41" fontId="8" fillId="8" borderId="124" xfId="0" applyNumberFormat="1" applyFont="1" applyFill="1" applyBorder="1" applyAlignment="1"/>
    <xf numFmtId="9" fontId="9" fillId="3" borderId="122" xfId="3" applyFont="1" applyFill="1" applyBorder="1" applyAlignment="1"/>
    <xf numFmtId="0" fontId="8" fillId="2" borderId="9" xfId="2" applyFont="1" applyFill="1" applyBorder="1" applyAlignment="1">
      <alignment horizontal="left" indent="1"/>
    </xf>
    <xf numFmtId="41" fontId="8" fillId="0" borderId="124" xfId="0" applyNumberFormat="1" applyFont="1" applyFill="1" applyBorder="1" applyAlignment="1"/>
    <xf numFmtId="9" fontId="9" fillId="2" borderId="124" xfId="3" applyFont="1" applyFill="1" applyBorder="1" applyAlignment="1"/>
    <xf numFmtId="41" fontId="9" fillId="3" borderId="125" xfId="0" applyNumberFormat="1" applyFont="1" applyFill="1" applyBorder="1" applyAlignment="1"/>
    <xf numFmtId="0" fontId="5" fillId="2" borderId="0" xfId="5" applyFont="1" applyFill="1"/>
    <xf numFmtId="0" fontId="5" fillId="2" borderId="0" xfId="0" applyFont="1" applyFill="1" applyAlignment="1">
      <alignment horizontal="center"/>
    </xf>
    <xf numFmtId="0" fontId="53" fillId="2" borderId="0" xfId="0" applyFont="1" applyFill="1"/>
    <xf numFmtId="0" fontId="43" fillId="2" borderId="12" xfId="0" applyFont="1" applyFill="1" applyBorder="1" applyAlignment="1">
      <alignment horizontal="left"/>
    </xf>
    <xf numFmtId="41" fontId="43" fillId="2" borderId="13" xfId="0" applyNumberFormat="1" applyFont="1" applyFill="1" applyBorder="1" applyAlignment="1"/>
    <xf numFmtId="41" fontId="43" fillId="8" borderId="23" xfId="0" applyNumberFormat="1" applyFont="1" applyFill="1" applyBorder="1" applyAlignment="1"/>
    <xf numFmtId="41" fontId="43" fillId="2" borderId="23" xfId="0" applyNumberFormat="1" applyFont="1" applyFill="1" applyBorder="1" applyAlignment="1"/>
    <xf numFmtId="41" fontId="43" fillId="2" borderId="19" xfId="0" applyNumberFormat="1" applyFont="1" applyFill="1" applyBorder="1" applyAlignment="1"/>
    <xf numFmtId="41" fontId="43" fillId="0" borderId="27" xfId="0" applyNumberFormat="1" applyFont="1" applyFill="1" applyBorder="1" applyAlignment="1"/>
    <xf numFmtId="41" fontId="43" fillId="0" borderId="74" xfId="0" applyNumberFormat="1" applyFont="1" applyFill="1" applyBorder="1" applyAlignment="1"/>
    <xf numFmtId="41" fontId="43" fillId="4" borderId="24" xfId="0" applyNumberFormat="1" applyFont="1" applyFill="1" applyBorder="1" applyAlignment="1"/>
    <xf numFmtId="41" fontId="43" fillId="2" borderId="27" xfId="0" applyNumberFormat="1" applyFont="1" applyFill="1" applyBorder="1" applyAlignment="1"/>
    <xf numFmtId="41" fontId="43" fillId="2" borderId="24" xfId="0" applyNumberFormat="1" applyFont="1" applyFill="1" applyBorder="1" applyAlignment="1"/>
    <xf numFmtId="41" fontId="43" fillId="2" borderId="106" xfId="0" applyNumberFormat="1" applyFont="1" applyFill="1" applyBorder="1" applyAlignment="1"/>
    <xf numFmtId="41" fontId="43" fillId="8" borderId="13" xfId="0" applyNumberFormat="1" applyFont="1" applyFill="1" applyBorder="1" applyAlignment="1"/>
    <xf numFmtId="41" fontId="43" fillId="8" borderId="106" xfId="0" applyNumberFormat="1" applyFont="1" applyFill="1" applyBorder="1" applyAlignment="1"/>
    <xf numFmtId="41" fontId="43" fillId="8" borderId="59" xfId="0" applyNumberFormat="1" applyFont="1" applyFill="1" applyBorder="1" applyAlignment="1"/>
    <xf numFmtId="41" fontId="43" fillId="8" borderId="24" xfId="0" applyNumberFormat="1" applyFont="1" applyFill="1" applyBorder="1" applyAlignment="1"/>
    <xf numFmtId="41" fontId="17" fillId="8" borderId="24" xfId="0" applyNumberFormat="1" applyFont="1" applyFill="1" applyBorder="1" applyAlignment="1"/>
    <xf numFmtId="41" fontId="17" fillId="8" borderId="27" xfId="0" applyNumberFormat="1" applyFont="1" applyFill="1" applyBorder="1" applyAlignment="1"/>
    <xf numFmtId="0" fontId="54" fillId="8" borderId="0" xfId="0" applyFont="1" applyFill="1" applyBorder="1" applyAlignment="1">
      <alignment horizontal="center"/>
    </xf>
    <xf numFmtId="49" fontId="43" fillId="2" borderId="2" xfId="0" applyNumberFormat="1" applyFont="1" applyFill="1" applyBorder="1" applyAlignment="1">
      <alignment horizontal="left" indent="1"/>
    </xf>
    <xf numFmtId="41" fontId="43" fillId="2" borderId="0" xfId="0" applyNumberFormat="1" applyFont="1" applyFill="1" applyBorder="1" applyAlignment="1"/>
    <xf numFmtId="41" fontId="43" fillId="2" borderId="7" xfId="0" applyNumberFormat="1" applyFont="1" applyFill="1" applyBorder="1" applyAlignment="1"/>
    <xf numFmtId="41" fontId="43" fillId="2" borderId="55" xfId="0" applyNumberFormat="1" applyFont="1" applyFill="1" applyBorder="1" applyAlignment="1"/>
    <xf numFmtId="41" fontId="43" fillId="0" borderId="9" xfId="0" applyNumberFormat="1" applyFont="1" applyFill="1" applyBorder="1" applyAlignment="1"/>
    <xf numFmtId="41" fontId="43" fillId="4" borderId="9" xfId="0" applyNumberFormat="1" applyFont="1" applyFill="1" applyBorder="1" applyAlignment="1"/>
    <xf numFmtId="41" fontId="43" fillId="2" borderId="28" xfId="0" applyNumberFormat="1" applyFont="1" applyFill="1" applyBorder="1" applyAlignment="1"/>
    <xf numFmtId="41" fontId="43" fillId="2" borderId="9" xfId="0" applyNumberFormat="1" applyFont="1" applyFill="1" applyBorder="1" applyAlignment="1"/>
    <xf numFmtId="41" fontId="43" fillId="2" borderId="33" xfId="0" applyNumberFormat="1" applyFont="1" applyFill="1" applyBorder="1" applyAlignment="1"/>
    <xf numFmtId="41" fontId="43" fillId="8" borderId="0" xfId="0" applyNumberFormat="1" applyFont="1" applyFill="1" applyBorder="1" applyAlignment="1"/>
    <xf numFmtId="41" fontId="43" fillId="8" borderId="33" xfId="0" applyNumberFormat="1" applyFont="1" applyFill="1" applyBorder="1" applyAlignment="1"/>
    <xf numFmtId="41" fontId="43" fillId="8" borderId="30" xfId="0" applyNumberFormat="1" applyFont="1" applyFill="1" applyBorder="1" applyAlignment="1"/>
    <xf numFmtId="41" fontId="43" fillId="8" borderId="122" xfId="0" applyNumberFormat="1" applyFont="1" applyFill="1" applyBorder="1" applyAlignment="1"/>
    <xf numFmtId="41" fontId="43" fillId="8" borderId="9" xfId="0" applyNumberFormat="1" applyFont="1" applyFill="1" applyBorder="1" applyAlignment="1"/>
    <xf numFmtId="41" fontId="43" fillId="8" borderId="28" xfId="0" applyNumberFormat="1" applyFont="1" applyFill="1" applyBorder="1" applyAlignment="1"/>
    <xf numFmtId="9" fontId="43" fillId="7" borderId="0" xfId="3" applyFont="1" applyFill="1" applyBorder="1"/>
    <xf numFmtId="49" fontId="43" fillId="2" borderId="2" xfId="0" applyNumberFormat="1" applyFont="1" applyFill="1" applyBorder="1" applyAlignment="1" applyProtection="1">
      <alignment horizontal="left" indent="1"/>
      <protection locked="0"/>
    </xf>
    <xf numFmtId="41" fontId="43" fillId="8" borderId="7" xfId="0" applyNumberFormat="1" applyFont="1" applyFill="1" applyBorder="1" applyAlignment="1"/>
    <xf numFmtId="41" fontId="43" fillId="2" borderId="54" xfId="0" applyNumberFormat="1" applyFont="1" applyFill="1" applyBorder="1" applyAlignment="1"/>
    <xf numFmtId="41" fontId="43" fillId="0" borderId="28" xfId="0" applyNumberFormat="1" applyFont="1" applyFill="1" applyBorder="1" applyAlignment="1"/>
    <xf numFmtId="41" fontId="43" fillId="0" borderId="0" xfId="0" applyNumberFormat="1" applyFont="1" applyFill="1" applyBorder="1" applyAlignment="1"/>
    <xf numFmtId="41" fontId="43" fillId="9" borderId="122" xfId="0" applyNumberFormat="1" applyFont="1" applyFill="1" applyBorder="1" applyAlignment="1"/>
    <xf numFmtId="41" fontId="43" fillId="9" borderId="0" xfId="0" applyNumberFormat="1" applyFont="1" applyFill="1" applyBorder="1" applyAlignment="1"/>
    <xf numFmtId="41" fontId="43" fillId="9" borderId="9" xfId="0" applyNumberFormat="1" applyFont="1" applyFill="1" applyBorder="1" applyAlignment="1"/>
    <xf numFmtId="41" fontId="43" fillId="9" borderId="28" xfId="0" applyNumberFormat="1" applyFont="1" applyFill="1" applyBorder="1" applyAlignment="1"/>
    <xf numFmtId="41" fontId="43" fillId="12" borderId="66" xfId="0" applyNumberFormat="1" applyFont="1" applyFill="1" applyBorder="1" applyAlignment="1"/>
    <xf numFmtId="9" fontId="43" fillId="8" borderId="0" xfId="3" applyFont="1" applyFill="1" applyBorder="1"/>
    <xf numFmtId="0" fontId="43" fillId="2" borderId="60" xfId="2" applyFont="1" applyFill="1" applyBorder="1" applyAlignment="1">
      <alignment horizontal="left" indent="1"/>
    </xf>
    <xf numFmtId="41" fontId="43" fillId="2" borderId="62" xfId="0" applyNumberFormat="1" applyFont="1" applyFill="1" applyBorder="1" applyAlignment="1"/>
    <xf numFmtId="41" fontId="43" fillId="8" borderId="60" xfId="0" applyNumberFormat="1" applyFont="1" applyFill="1" applyBorder="1" applyAlignment="1"/>
    <xf numFmtId="41" fontId="43" fillId="2" borderId="60" xfId="0" applyNumberFormat="1" applyFont="1" applyFill="1" applyBorder="1" applyAlignment="1"/>
    <xf numFmtId="41" fontId="43" fillId="2" borderId="86" xfId="0" applyNumberFormat="1" applyFont="1" applyFill="1" applyBorder="1" applyAlignment="1"/>
    <xf numFmtId="41" fontId="43" fillId="0" borderId="65" xfId="0" applyNumberFormat="1" applyFont="1" applyFill="1" applyBorder="1" applyAlignment="1"/>
    <xf numFmtId="41" fontId="43" fillId="0" borderId="88" xfId="0" applyNumberFormat="1" applyFont="1" applyFill="1" applyBorder="1" applyAlignment="1"/>
    <xf numFmtId="41" fontId="43" fillId="4" borderId="64" xfId="0" applyNumberFormat="1" applyFont="1" applyFill="1" applyBorder="1" applyAlignment="1"/>
    <xf numFmtId="41" fontId="43" fillId="2" borderId="65" xfId="0" applyNumberFormat="1" applyFont="1" applyFill="1" applyBorder="1" applyAlignment="1"/>
    <xf numFmtId="41" fontId="43" fillId="2" borderId="64" xfId="0" applyNumberFormat="1" applyFont="1" applyFill="1" applyBorder="1" applyAlignment="1"/>
    <xf numFmtId="41" fontId="43" fillId="2" borderId="88" xfId="0" applyNumberFormat="1" applyFont="1" applyFill="1" applyBorder="1" applyAlignment="1"/>
    <xf numFmtId="41" fontId="43" fillId="8" borderId="62" xfId="0" applyNumberFormat="1" applyFont="1" applyFill="1" applyBorder="1" applyAlignment="1"/>
    <xf numFmtId="41" fontId="43" fillId="8" borderId="88" xfId="0" applyNumberFormat="1" applyFont="1" applyFill="1" applyBorder="1" applyAlignment="1"/>
    <xf numFmtId="41" fontId="43" fillId="8" borderId="66" xfId="0" applyNumberFormat="1" applyFont="1" applyFill="1" applyBorder="1" applyAlignment="1"/>
    <xf numFmtId="41" fontId="43" fillId="8" borderId="64" xfId="0" applyNumberFormat="1" applyFont="1" applyFill="1" applyBorder="1" applyAlignment="1"/>
    <xf numFmtId="41" fontId="43" fillId="8" borderId="65" xfId="0" applyNumberFormat="1" applyFont="1" applyFill="1" applyBorder="1" applyAlignment="1"/>
    <xf numFmtId="0" fontId="43" fillId="2" borderId="2" xfId="0" applyFont="1" applyFill="1" applyBorder="1" applyAlignment="1">
      <alignment horizontal="left" indent="1"/>
    </xf>
    <xf numFmtId="41" fontId="43" fillId="0" borderId="33" xfId="0" applyNumberFormat="1" applyFont="1" applyFill="1" applyBorder="1" applyAlignment="1"/>
    <xf numFmtId="41" fontId="43" fillId="8" borderId="27" xfId="0" applyNumberFormat="1" applyFont="1" applyFill="1" applyBorder="1" applyAlignment="1"/>
    <xf numFmtId="165" fontId="43" fillId="0" borderId="1" xfId="0" applyNumberFormat="1" applyFont="1" applyFill="1" applyBorder="1" applyAlignment="1">
      <alignment horizontal="center"/>
    </xf>
    <xf numFmtId="0" fontId="33" fillId="2" borderId="0" xfId="5" applyFont="1" applyFill="1" applyBorder="1" applyAlignment="1">
      <alignment horizontal="center"/>
    </xf>
    <xf numFmtId="41" fontId="9" fillId="10" borderId="122" xfId="0" applyNumberFormat="1" applyFont="1" applyFill="1" applyBorder="1" applyAlignment="1"/>
    <xf numFmtId="41" fontId="9" fillId="11" borderId="122" xfId="0" applyNumberFormat="1" applyFont="1" applyFill="1" applyBorder="1" applyAlignment="1"/>
    <xf numFmtId="41" fontId="9" fillId="23" borderId="122" xfId="0" applyNumberFormat="1" applyFont="1" applyFill="1" applyBorder="1" applyAlignment="1"/>
    <xf numFmtId="41" fontId="9" fillId="25" borderId="122" xfId="0" applyNumberFormat="1" applyFont="1" applyFill="1" applyBorder="1" applyAlignment="1"/>
    <xf numFmtId="41" fontId="9" fillId="32" borderId="122" xfId="0" applyNumberFormat="1" applyFont="1" applyFill="1" applyBorder="1" applyAlignment="1"/>
    <xf numFmtId="41" fontId="9" fillId="15" borderId="95" xfId="0" applyNumberFormat="1" applyFont="1" applyFill="1" applyBorder="1" applyAlignment="1"/>
    <xf numFmtId="41" fontId="9" fillId="31" borderId="90" xfId="0" applyNumberFormat="1" applyFont="1" applyFill="1" applyBorder="1" applyAlignment="1"/>
    <xf numFmtId="41" fontId="9" fillId="23" borderId="90" xfId="0" applyNumberFormat="1" applyFont="1" applyFill="1" applyBorder="1" applyAlignment="1"/>
    <xf numFmtId="41" fontId="9" fillId="25" borderId="90" xfId="0" applyNumberFormat="1" applyFont="1" applyFill="1" applyBorder="1" applyAlignment="1"/>
    <xf numFmtId="41" fontId="9" fillId="32" borderId="90" xfId="0" applyNumberFormat="1" applyFont="1" applyFill="1" applyBorder="1" applyAlignment="1"/>
    <xf numFmtId="41" fontId="9" fillId="37" borderId="90" xfId="0" applyNumberFormat="1" applyFont="1" applyFill="1" applyBorder="1" applyAlignment="1"/>
    <xf numFmtId="41" fontId="9" fillId="10" borderId="115" xfId="0" applyNumberFormat="1" applyFont="1" applyFill="1" applyBorder="1" applyAlignment="1"/>
    <xf numFmtId="41" fontId="13" fillId="10" borderId="116" xfId="0" applyNumberFormat="1" applyFont="1" applyFill="1" applyBorder="1" applyAlignment="1"/>
    <xf numFmtId="0" fontId="11" fillId="9" borderId="47" xfId="5" applyFont="1" applyFill="1" applyBorder="1" applyAlignment="1">
      <alignment horizontal="center"/>
    </xf>
    <xf numFmtId="41" fontId="9" fillId="23" borderId="47" xfId="0" applyNumberFormat="1" applyFont="1" applyFill="1" applyBorder="1" applyAlignment="1"/>
    <xf numFmtId="41" fontId="9" fillId="25" borderId="47" xfId="0" applyNumberFormat="1" applyFont="1" applyFill="1" applyBorder="1" applyAlignment="1"/>
    <xf numFmtId="41" fontId="9" fillId="32" borderId="47" xfId="0" applyNumberFormat="1" applyFont="1" applyFill="1" applyBorder="1" applyAlignment="1"/>
    <xf numFmtId="0" fontId="8" fillId="2" borderId="9" xfId="0" applyFont="1" applyFill="1" applyBorder="1" applyAlignment="1">
      <alignment horizontal="left" indent="1"/>
    </xf>
    <xf numFmtId="9" fontId="7" fillId="2" borderId="124" xfId="3" applyFont="1" applyFill="1" applyBorder="1" applyAlignment="1"/>
    <xf numFmtId="0" fontId="11" fillId="9" borderId="114" xfId="5" applyFont="1" applyFill="1" applyBorder="1" applyAlignment="1">
      <alignment horizontal="center"/>
    </xf>
    <xf numFmtId="0" fontId="11" fillId="9" borderId="115" xfId="5" applyFont="1" applyFill="1" applyBorder="1" applyAlignment="1">
      <alignment horizontal="center"/>
    </xf>
    <xf numFmtId="41" fontId="8" fillId="6" borderId="114" xfId="0" applyNumberFormat="1" applyFont="1" applyFill="1" applyBorder="1" applyAlignment="1"/>
    <xf numFmtId="41" fontId="8" fillId="8" borderId="55" xfId="0" applyNumberFormat="1" applyFont="1" applyFill="1" applyBorder="1" applyAlignment="1"/>
    <xf numFmtId="41" fontId="8" fillId="8" borderId="63" xfId="0" applyNumberFormat="1" applyFont="1" applyFill="1" applyBorder="1" applyAlignment="1"/>
    <xf numFmtId="41" fontId="8" fillId="6" borderId="55" xfId="0" applyNumberFormat="1" applyFont="1" applyFill="1" applyBorder="1" applyAlignment="1"/>
    <xf numFmtId="41" fontId="9" fillId="15" borderId="55" xfId="0" applyNumberFormat="1" applyFont="1" applyFill="1" applyBorder="1" applyAlignment="1"/>
    <xf numFmtId="41" fontId="9" fillId="8" borderId="114" xfId="0" applyNumberFormat="1" applyFont="1" applyFill="1" applyBorder="1" applyAlignment="1"/>
    <xf numFmtId="41" fontId="9" fillId="8" borderId="56" xfId="0" applyNumberFormat="1" applyFont="1" applyFill="1" applyBorder="1" applyAlignment="1"/>
    <xf numFmtId="41" fontId="9" fillId="31" borderId="114" xfId="0" applyNumberFormat="1" applyFont="1" applyFill="1" applyBorder="1" applyAlignment="1"/>
    <xf numFmtId="0" fontId="11" fillId="22" borderId="126" xfId="0" applyFont="1" applyFill="1" applyBorder="1" applyAlignment="1"/>
    <xf numFmtId="41" fontId="8" fillId="9" borderId="114" xfId="0" applyNumberFormat="1" applyFont="1" applyFill="1" applyBorder="1" applyAlignment="1"/>
    <xf numFmtId="41" fontId="8" fillId="9" borderId="55" xfId="0" applyNumberFormat="1" applyFont="1" applyFill="1" applyBorder="1" applyAlignment="1"/>
    <xf numFmtId="41" fontId="8" fillId="9" borderId="63" xfId="0" applyNumberFormat="1" applyFont="1" applyFill="1" applyBorder="1" applyAlignment="1"/>
    <xf numFmtId="41" fontId="9" fillId="23" borderId="115" xfId="0" applyNumberFormat="1" applyFont="1" applyFill="1" applyBorder="1" applyAlignment="1"/>
    <xf numFmtId="41" fontId="8" fillId="8" borderId="127" xfId="0" applyNumberFormat="1" applyFont="1" applyFill="1" applyBorder="1" applyAlignment="1"/>
    <xf numFmtId="41" fontId="9" fillId="25" borderId="115" xfId="0" applyNumberFormat="1" applyFont="1" applyFill="1" applyBorder="1" applyAlignment="1"/>
    <xf numFmtId="41" fontId="9" fillId="32" borderId="115" xfId="0" applyNumberFormat="1" applyFont="1" applyFill="1" applyBorder="1" applyAlignment="1"/>
    <xf numFmtId="41" fontId="9" fillId="10" borderId="90" xfId="0" applyNumberFormat="1" applyFont="1" applyFill="1" applyBorder="1" applyAlignment="1"/>
    <xf numFmtId="41" fontId="8" fillId="8" borderId="114" xfId="0" applyNumberFormat="1" applyFont="1" applyFill="1" applyBorder="1" applyAlignment="1"/>
    <xf numFmtId="0" fontId="11" fillId="9" borderId="106" xfId="5" applyFont="1" applyFill="1" applyBorder="1" applyAlignment="1">
      <alignment horizontal="center"/>
    </xf>
    <xf numFmtId="0" fontId="11" fillId="9" borderId="104" xfId="5" applyFont="1" applyFill="1" applyBorder="1" applyAlignment="1">
      <alignment horizontal="center"/>
    </xf>
    <xf numFmtId="41" fontId="8" fillId="6" borderId="124" xfId="0" applyNumberFormat="1" applyFont="1" applyFill="1" applyBorder="1" applyAlignment="1"/>
    <xf numFmtId="41" fontId="9" fillId="15" borderId="124" xfId="0" applyNumberFormat="1" applyFont="1" applyFill="1" applyBorder="1" applyAlignment="1"/>
    <xf numFmtId="41" fontId="8" fillId="9" borderId="106" xfId="0" applyNumberFormat="1" applyFont="1" applyFill="1" applyBorder="1" applyAlignment="1"/>
    <xf numFmtId="41" fontId="8" fillId="9" borderId="124" xfId="0" applyNumberFormat="1" applyFont="1" applyFill="1" applyBorder="1" applyAlignment="1"/>
    <xf numFmtId="41" fontId="8" fillId="9" borderId="88" xfId="0" applyNumberFormat="1" applyFont="1" applyFill="1" applyBorder="1" applyAlignment="1"/>
    <xf numFmtId="41" fontId="9" fillId="23" borderId="104" xfId="0" applyNumberFormat="1" applyFont="1" applyFill="1" applyBorder="1" applyAlignment="1"/>
    <xf numFmtId="41" fontId="9" fillId="25" borderId="104" xfId="0" applyNumberFormat="1" applyFont="1" applyFill="1" applyBorder="1" applyAlignment="1"/>
    <xf numFmtId="41" fontId="9" fillId="32" borderId="104" xfId="0" applyNumberFormat="1" applyFont="1" applyFill="1" applyBorder="1" applyAlignment="1"/>
    <xf numFmtId="0" fontId="11" fillId="9" borderId="124" xfId="5" applyFont="1" applyFill="1" applyBorder="1" applyAlignment="1">
      <alignment horizontal="center"/>
    </xf>
    <xf numFmtId="41" fontId="13" fillId="10" borderId="111" xfId="0" applyNumberFormat="1" applyFont="1" applyFill="1" applyBorder="1" applyAlignment="1"/>
    <xf numFmtId="41" fontId="9" fillId="38" borderId="114" xfId="0" applyNumberFormat="1" applyFont="1" applyFill="1" applyBorder="1" applyAlignment="1">
      <alignment horizontal="right"/>
    </xf>
    <xf numFmtId="41" fontId="9" fillId="38" borderId="55" xfId="0" applyNumberFormat="1" applyFont="1" applyFill="1" applyBorder="1" applyAlignment="1">
      <alignment horizontal="right"/>
    </xf>
    <xf numFmtId="41" fontId="9" fillId="38" borderId="56" xfId="0" applyNumberFormat="1" applyFont="1" applyFill="1" applyBorder="1" applyAlignment="1">
      <alignment horizontal="right"/>
    </xf>
    <xf numFmtId="41" fontId="8" fillId="8" borderId="128" xfId="0" applyNumberFormat="1" applyFont="1" applyFill="1" applyBorder="1" applyAlignment="1"/>
    <xf numFmtId="0" fontId="11" fillId="3" borderId="118" xfId="5" applyFont="1" applyFill="1" applyBorder="1" applyAlignment="1">
      <alignment horizontal="center"/>
    </xf>
    <xf numFmtId="0" fontId="11" fillId="0" borderId="106" xfId="5" applyFont="1" applyFill="1" applyBorder="1" applyAlignment="1">
      <alignment horizontal="center"/>
    </xf>
    <xf numFmtId="164" fontId="36" fillId="3" borderId="129" xfId="6" applyNumberFormat="1" applyFont="1" applyFill="1" applyBorder="1" applyAlignment="1">
      <alignment horizontal="center"/>
    </xf>
    <xf numFmtId="0" fontId="34" fillId="5" borderId="118" xfId="5" applyFont="1" applyFill="1" applyBorder="1" applyAlignment="1">
      <alignment horizontal="center"/>
    </xf>
    <xf numFmtId="0" fontId="36" fillId="3" borderId="130" xfId="5" applyFont="1" applyFill="1" applyBorder="1" applyAlignment="1">
      <alignment horizontal="center"/>
    </xf>
    <xf numFmtId="0" fontId="11" fillId="0" borderId="124" xfId="5" applyFont="1" applyFill="1" applyBorder="1" applyAlignment="1">
      <alignment horizontal="center"/>
    </xf>
    <xf numFmtId="0" fontId="11" fillId="3" borderId="124" xfId="5" applyFont="1" applyFill="1" applyBorder="1" applyAlignment="1">
      <alignment horizontal="center"/>
    </xf>
    <xf numFmtId="0" fontId="11" fillId="6" borderId="124" xfId="5" applyFont="1" applyFill="1" applyBorder="1" applyAlignment="1">
      <alignment horizontal="center"/>
    </xf>
    <xf numFmtId="0" fontId="11" fillId="6" borderId="122" xfId="5" applyFont="1" applyFill="1" applyBorder="1" applyAlignment="1">
      <alignment horizontal="center"/>
    </xf>
    <xf numFmtId="0" fontId="11" fillId="11" borderId="122" xfId="5" applyFont="1" applyFill="1" applyBorder="1" applyAlignment="1">
      <alignment horizontal="center"/>
    </xf>
    <xf numFmtId="0" fontId="34" fillId="2" borderId="124" xfId="5" applyFont="1" applyFill="1" applyBorder="1" applyAlignment="1">
      <alignment horizontal="center"/>
    </xf>
    <xf numFmtId="0" fontId="36" fillId="3" borderId="125" xfId="5" applyFont="1" applyFill="1" applyBorder="1" applyAlignment="1">
      <alignment horizontal="center"/>
    </xf>
    <xf numFmtId="41" fontId="8" fillId="3" borderId="124" xfId="0" applyNumberFormat="1" applyFont="1" applyFill="1" applyBorder="1" applyAlignment="1"/>
    <xf numFmtId="9" fontId="9" fillId="3" borderId="124" xfId="3" applyFont="1" applyFill="1" applyBorder="1" applyAlignment="1"/>
    <xf numFmtId="9" fontId="7" fillId="16" borderId="124" xfId="3" applyFont="1" applyFill="1" applyBorder="1" applyAlignment="1"/>
    <xf numFmtId="41" fontId="9" fillId="13" borderId="125" xfId="0" applyNumberFormat="1" applyFont="1" applyFill="1" applyBorder="1" applyAlignment="1"/>
    <xf numFmtId="41" fontId="7" fillId="2" borderId="118" xfId="0" applyNumberFormat="1" applyFont="1" applyFill="1" applyBorder="1" applyAlignment="1"/>
    <xf numFmtId="41" fontId="9" fillId="0" borderId="106" xfId="0" applyNumberFormat="1" applyFont="1" applyFill="1" applyBorder="1" applyAlignment="1"/>
    <xf numFmtId="9" fontId="9" fillId="9" borderId="122" xfId="3" applyFont="1" applyFill="1" applyBorder="1" applyAlignment="1"/>
    <xf numFmtId="41" fontId="7" fillId="30" borderId="114" xfId="0" applyNumberFormat="1" applyFont="1" applyFill="1" applyBorder="1" applyAlignment="1"/>
    <xf numFmtId="9" fontId="21" fillId="39" borderId="122" xfId="7" applyNumberFormat="1" applyFont="1" applyBorder="1" applyAlignment="1"/>
    <xf numFmtId="9" fontId="9" fillId="5" borderId="124" xfId="3" applyFont="1" applyFill="1" applyBorder="1" applyAlignment="1"/>
    <xf numFmtId="41" fontId="9" fillId="23" borderId="124" xfId="0" applyNumberFormat="1" applyFont="1" applyFill="1" applyBorder="1" applyAlignment="1"/>
    <xf numFmtId="9" fontId="9" fillId="22" borderId="122" xfId="3" applyFont="1" applyFill="1" applyBorder="1" applyAlignment="1"/>
    <xf numFmtId="9" fontId="7" fillId="20" borderId="124" xfId="3" applyFont="1" applyFill="1" applyBorder="1" applyAlignment="1"/>
    <xf numFmtId="41" fontId="9" fillId="22" borderId="125" xfId="0" applyNumberFormat="1" applyFont="1" applyFill="1" applyBorder="1" applyAlignment="1"/>
    <xf numFmtId="9" fontId="3" fillId="24" borderId="72" xfId="3" applyFont="1" applyFill="1" applyBorder="1" applyAlignment="1"/>
    <xf numFmtId="9" fontId="9" fillId="3" borderId="122" xfId="3" applyFont="1" applyFill="1" applyBorder="1" applyAlignment="1">
      <alignment horizontal="right"/>
    </xf>
    <xf numFmtId="41" fontId="9" fillId="25" borderId="124" xfId="0" applyNumberFormat="1" applyFont="1" applyFill="1" applyBorder="1" applyAlignment="1"/>
    <xf numFmtId="9" fontId="9" fillId="26" borderId="122" xfId="3" applyFont="1" applyFill="1" applyBorder="1" applyAlignment="1"/>
    <xf numFmtId="9" fontId="7" fillId="24" borderId="124" xfId="3" applyFont="1" applyFill="1" applyBorder="1" applyAlignment="1"/>
    <xf numFmtId="41" fontId="9" fillId="26" borderId="125" xfId="0" applyNumberFormat="1" applyFont="1" applyFill="1" applyBorder="1" applyAlignment="1"/>
    <xf numFmtId="9" fontId="3" fillId="27" borderId="72" xfId="3" applyFont="1" applyFill="1" applyBorder="1" applyAlignment="1"/>
    <xf numFmtId="41" fontId="9" fillId="29" borderId="124" xfId="0" applyNumberFormat="1" applyFont="1" applyFill="1" applyBorder="1" applyAlignment="1"/>
    <xf numFmtId="41" fontId="9" fillId="32" borderId="124" xfId="0" applyNumberFormat="1" applyFont="1" applyFill="1" applyBorder="1" applyAlignment="1"/>
    <xf numFmtId="9" fontId="9" fillId="29" borderId="122" xfId="3" applyFont="1" applyFill="1" applyBorder="1" applyAlignment="1"/>
    <xf numFmtId="9" fontId="7" fillId="27" borderId="124" xfId="3" applyFont="1" applyFill="1" applyBorder="1" applyAlignment="1"/>
    <xf numFmtId="41" fontId="9" fillId="29" borderId="125" xfId="0" applyNumberFormat="1" applyFont="1" applyFill="1" applyBorder="1" applyAlignment="1"/>
    <xf numFmtId="9" fontId="9" fillId="33" borderId="72" xfId="3" applyFont="1" applyFill="1" applyBorder="1" applyAlignment="1"/>
    <xf numFmtId="166" fontId="7" fillId="2" borderId="72" xfId="10" applyNumberFormat="1" applyFont="1" applyFill="1" applyBorder="1" applyAlignment="1"/>
  </cellXfs>
  <cellStyles count="11">
    <cellStyle name="40% - Accent2" xfId="7" builtinId="35"/>
    <cellStyle name="60% - Accent3" xfId="8" builtinId="40"/>
    <cellStyle name="60% - Accent6" xfId="9" builtinId="52"/>
    <cellStyle name="Comma" xfId="10" builtinId="3"/>
    <cellStyle name="Normal" xfId="0" builtinId="0"/>
    <cellStyle name="Normal 2" xfId="5" xr:uid="{00000000-0005-0000-0000-000001000000}"/>
    <cellStyle name="Normal 3" xfId="1" xr:uid="{00000000-0005-0000-0000-000002000000}"/>
    <cellStyle name="Normal 4" xfId="4" xr:uid="{00000000-0005-0000-0000-000003000000}"/>
    <cellStyle name="Normal_enrl-degree-programs-comparison" xfId="2" xr:uid="{00000000-0005-0000-0000-000004000000}"/>
    <cellStyle name="Percent" xfId="3" builtinId="5"/>
    <cellStyle name="Percent 2" xfId="6" xr:uid="{00000000-0005-0000-0000-000006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C145"/>
  <sheetViews>
    <sheetView showGridLines="0" tabSelected="1" zoomScaleNormal="100" zoomScaleSheetLayoutView="75" workbookViewId="0">
      <pane xSplit="19" topLeftCell="T1" activePane="topRight" state="frozen"/>
      <selection pane="topRight" activeCell="A91" sqref="A91"/>
    </sheetView>
  </sheetViews>
  <sheetFormatPr defaultRowHeight="12" x14ac:dyDescent="0.2"/>
  <cols>
    <col min="1" max="1" width="49.28515625" style="281" customWidth="1"/>
    <col min="2" max="7" width="7.7109375" style="281" hidden="1" customWidth="1"/>
    <col min="8" max="11" width="7.7109375" style="592" hidden="1" customWidth="1"/>
    <col min="12" max="12" width="7.7109375" style="593" hidden="1" customWidth="1"/>
    <col min="13" max="14" width="7.7109375" style="592" hidden="1" customWidth="1"/>
    <col min="15" max="16" width="7.7109375" style="282" hidden="1" customWidth="1"/>
    <col min="17" max="17" width="6.7109375" style="282" hidden="1" customWidth="1"/>
    <col min="18" max="18" width="7.42578125" style="282" hidden="1" customWidth="1"/>
    <col min="19" max="19" width="6.7109375" style="282" hidden="1" customWidth="1"/>
    <col min="20" max="20" width="8.28515625" style="282" hidden="1" customWidth="1"/>
    <col min="21" max="21" width="8.28515625" style="282" customWidth="1"/>
    <col min="22" max="25" width="8.28515625" style="282" hidden="1" customWidth="1"/>
    <col min="26" max="31" width="8.28515625" style="282" customWidth="1"/>
    <col min="32" max="32" width="8" style="19" customWidth="1"/>
    <col min="33" max="33" width="8" style="284" customWidth="1"/>
    <col min="34" max="34" width="8" style="19" customWidth="1"/>
    <col min="35" max="35" width="8" style="280" customWidth="1"/>
    <col min="36" max="36" width="7.85546875" style="473" customWidth="1"/>
    <col min="37" max="37" width="9.42578125" style="471" customWidth="1"/>
    <col min="38" max="39" width="9.140625" style="471" customWidth="1"/>
    <col min="40" max="44" width="9.140625" style="17" customWidth="1"/>
    <col min="45" max="16384" width="9.140625" style="8"/>
  </cols>
  <sheetData>
    <row r="1" spans="1:185" ht="15.75" x14ac:dyDescent="0.25">
      <c r="A1" s="640" t="s">
        <v>136</v>
      </c>
      <c r="B1" s="474"/>
      <c r="C1" s="474"/>
      <c r="D1" s="475"/>
      <c r="E1" s="475"/>
      <c r="F1" s="476"/>
      <c r="G1" s="475"/>
      <c r="H1" s="477"/>
      <c r="I1" s="477"/>
      <c r="J1" s="477"/>
      <c r="K1" s="477"/>
      <c r="L1" s="478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5"/>
      <c r="AG1" s="479"/>
      <c r="AH1" s="297"/>
      <c r="AI1" s="300"/>
      <c r="AJ1" s="452"/>
      <c r="AK1" s="453"/>
      <c r="AL1" s="453"/>
      <c r="AM1" s="453"/>
      <c r="AN1" s="298"/>
      <c r="AO1" s="298"/>
      <c r="AP1" s="298"/>
      <c r="AQ1" s="298"/>
      <c r="AR1" s="298"/>
      <c r="AS1" s="296"/>
      <c r="AT1" s="296"/>
      <c r="AU1" s="296"/>
      <c r="AV1" s="296"/>
      <c r="AW1" s="296"/>
      <c r="AX1" s="296"/>
      <c r="AY1" s="296"/>
      <c r="AZ1" s="296"/>
      <c r="BA1" s="296"/>
      <c r="BB1" s="296"/>
      <c r="BC1" s="296"/>
      <c r="BD1" s="296"/>
      <c r="BE1" s="296"/>
      <c r="BF1" s="296"/>
      <c r="BG1" s="296"/>
      <c r="BH1" s="296"/>
      <c r="BI1" s="296"/>
      <c r="BJ1" s="296"/>
      <c r="BK1" s="296"/>
      <c r="BL1" s="296"/>
      <c r="BM1" s="296"/>
      <c r="BN1" s="296"/>
      <c r="BO1" s="296"/>
      <c r="BP1" s="296"/>
      <c r="BQ1" s="296"/>
      <c r="BR1" s="296"/>
      <c r="BS1" s="296"/>
      <c r="BT1" s="296"/>
      <c r="BU1" s="296"/>
      <c r="BV1" s="296"/>
      <c r="BW1" s="296"/>
      <c r="BX1" s="296"/>
      <c r="BY1" s="296"/>
      <c r="BZ1" s="296"/>
      <c r="CA1" s="296"/>
      <c r="CB1" s="296"/>
      <c r="CC1" s="296"/>
      <c r="CD1" s="296"/>
      <c r="CE1" s="296"/>
      <c r="CF1" s="296"/>
      <c r="CG1" s="296"/>
      <c r="CH1" s="296"/>
      <c r="CI1" s="296"/>
      <c r="CJ1" s="296"/>
      <c r="CK1" s="296"/>
      <c r="CL1" s="296"/>
      <c r="CM1" s="296"/>
      <c r="CN1" s="296"/>
      <c r="CO1" s="296"/>
      <c r="CP1" s="296"/>
      <c r="CQ1" s="296"/>
      <c r="CR1" s="296"/>
      <c r="CS1" s="296"/>
      <c r="CT1" s="296"/>
      <c r="CU1" s="296"/>
      <c r="CV1" s="296"/>
      <c r="CW1" s="296"/>
      <c r="CX1" s="296"/>
      <c r="CY1" s="296"/>
      <c r="CZ1" s="296"/>
      <c r="DA1" s="296"/>
      <c r="DB1" s="296"/>
      <c r="DC1" s="296"/>
      <c r="DD1" s="296"/>
      <c r="DE1" s="296"/>
      <c r="DF1" s="296"/>
      <c r="DG1" s="296"/>
      <c r="DH1" s="296"/>
      <c r="DI1" s="296"/>
      <c r="DJ1" s="296"/>
      <c r="DK1" s="296"/>
      <c r="DL1" s="296"/>
      <c r="DM1" s="296"/>
      <c r="DN1" s="296"/>
      <c r="DO1" s="296"/>
      <c r="DP1" s="296"/>
      <c r="DQ1" s="296"/>
      <c r="DR1" s="296"/>
      <c r="DS1" s="296"/>
      <c r="DT1" s="296"/>
      <c r="DU1" s="296"/>
      <c r="DV1" s="296"/>
      <c r="DW1" s="296"/>
      <c r="DX1" s="296"/>
      <c r="DY1" s="296"/>
      <c r="DZ1" s="296"/>
      <c r="EA1" s="296"/>
      <c r="EB1" s="296"/>
      <c r="EC1" s="296"/>
      <c r="ED1" s="296"/>
      <c r="EE1" s="296"/>
      <c r="EF1" s="296"/>
      <c r="EG1" s="296"/>
      <c r="EH1" s="296"/>
      <c r="EI1" s="296"/>
      <c r="EJ1" s="296"/>
      <c r="EK1" s="296"/>
      <c r="EL1" s="296"/>
      <c r="EM1" s="296"/>
      <c r="EN1" s="296"/>
      <c r="EO1" s="296"/>
      <c r="EP1" s="296"/>
      <c r="EQ1" s="296"/>
      <c r="ER1" s="296"/>
      <c r="ES1" s="296"/>
      <c r="ET1" s="296"/>
      <c r="EU1" s="296"/>
      <c r="EV1" s="296"/>
      <c r="EW1" s="296"/>
      <c r="EX1" s="296"/>
      <c r="EY1" s="296"/>
      <c r="EZ1" s="296"/>
      <c r="FA1" s="296"/>
      <c r="FB1" s="296"/>
      <c r="FC1" s="296"/>
      <c r="FD1" s="296"/>
      <c r="FE1" s="296"/>
      <c r="FF1" s="296"/>
      <c r="FG1" s="296"/>
      <c r="FH1" s="296"/>
      <c r="FI1" s="296"/>
      <c r="FJ1" s="296"/>
      <c r="FK1" s="296"/>
      <c r="FL1" s="296"/>
      <c r="FM1" s="296"/>
      <c r="FN1" s="296"/>
      <c r="FO1" s="296"/>
      <c r="FP1" s="296"/>
      <c r="FQ1" s="296"/>
      <c r="FR1" s="296"/>
      <c r="FS1" s="296"/>
      <c r="FT1" s="296"/>
      <c r="FU1" s="296"/>
      <c r="FV1" s="296"/>
      <c r="FW1" s="296"/>
      <c r="FX1" s="296"/>
      <c r="FY1" s="296"/>
      <c r="FZ1" s="296"/>
      <c r="GA1" s="296"/>
      <c r="GB1" s="296"/>
      <c r="GC1" s="296"/>
    </row>
    <row r="2" spans="1:185" ht="9.75" customHeight="1" x14ac:dyDescent="0.25">
      <c r="A2" s="802"/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452"/>
      <c r="AK2" s="453"/>
      <c r="AL2" s="453"/>
      <c r="AM2" s="453"/>
      <c r="AN2" s="298"/>
      <c r="AO2" s="298"/>
      <c r="AP2" s="298"/>
      <c r="AQ2" s="298"/>
      <c r="AR2" s="298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6"/>
      <c r="CB2" s="296"/>
      <c r="CC2" s="296"/>
      <c r="CD2" s="296"/>
      <c r="CE2" s="296"/>
      <c r="CF2" s="296"/>
      <c r="CG2" s="296"/>
      <c r="CH2" s="296"/>
      <c r="CI2" s="296"/>
      <c r="CJ2" s="296"/>
      <c r="CK2" s="296"/>
      <c r="CL2" s="296"/>
      <c r="CM2" s="296"/>
      <c r="CN2" s="296"/>
      <c r="CO2" s="296"/>
      <c r="CP2" s="296"/>
      <c r="CQ2" s="296"/>
      <c r="CR2" s="296"/>
      <c r="CS2" s="296"/>
      <c r="CT2" s="296"/>
      <c r="CU2" s="296"/>
      <c r="CV2" s="296"/>
      <c r="CW2" s="296"/>
      <c r="CX2" s="296"/>
      <c r="CY2" s="296"/>
      <c r="CZ2" s="296"/>
      <c r="DA2" s="296"/>
      <c r="DB2" s="296"/>
      <c r="DC2" s="296"/>
      <c r="DD2" s="296"/>
      <c r="DE2" s="296"/>
      <c r="DF2" s="296"/>
      <c r="DG2" s="296"/>
      <c r="DH2" s="296"/>
      <c r="DI2" s="296"/>
      <c r="DJ2" s="296"/>
      <c r="DK2" s="296"/>
      <c r="DL2" s="296"/>
      <c r="DM2" s="296"/>
      <c r="DN2" s="296"/>
      <c r="DO2" s="296"/>
      <c r="DP2" s="296"/>
      <c r="DQ2" s="296"/>
      <c r="DR2" s="296"/>
      <c r="DS2" s="296"/>
      <c r="DT2" s="296"/>
      <c r="DU2" s="296"/>
      <c r="DV2" s="296"/>
      <c r="DW2" s="296"/>
      <c r="DX2" s="296"/>
      <c r="DY2" s="296"/>
      <c r="DZ2" s="296"/>
      <c r="EA2" s="296"/>
      <c r="EB2" s="296"/>
      <c r="EC2" s="296"/>
      <c r="ED2" s="296"/>
      <c r="EE2" s="296"/>
      <c r="EF2" s="296"/>
      <c r="EG2" s="296"/>
      <c r="EH2" s="296"/>
      <c r="EI2" s="296"/>
      <c r="EJ2" s="296"/>
      <c r="EK2" s="296"/>
      <c r="EL2" s="296"/>
      <c r="EM2" s="296"/>
      <c r="EN2" s="296"/>
      <c r="EO2" s="296"/>
      <c r="EP2" s="296"/>
      <c r="EQ2" s="296"/>
      <c r="ER2" s="296"/>
      <c r="ES2" s="296"/>
      <c r="ET2" s="296"/>
      <c r="EU2" s="296"/>
      <c r="EV2" s="296"/>
      <c r="EW2" s="296"/>
      <c r="EX2" s="296"/>
      <c r="EY2" s="296"/>
      <c r="EZ2" s="296"/>
      <c r="FA2" s="296"/>
      <c r="FB2" s="296"/>
      <c r="FC2" s="296"/>
      <c r="FD2" s="296"/>
      <c r="FE2" s="296"/>
      <c r="FF2" s="296"/>
      <c r="FG2" s="296"/>
      <c r="FH2" s="296"/>
      <c r="FI2" s="296"/>
      <c r="FJ2" s="296"/>
      <c r="FK2" s="296"/>
      <c r="FL2" s="296"/>
      <c r="FM2" s="296"/>
      <c r="FN2" s="296"/>
      <c r="FO2" s="296"/>
      <c r="FP2" s="296"/>
      <c r="FQ2" s="296"/>
      <c r="FR2" s="296"/>
      <c r="FS2" s="296"/>
      <c r="FT2" s="296"/>
      <c r="FU2" s="296"/>
      <c r="FV2" s="296"/>
      <c r="FW2" s="296"/>
      <c r="FX2" s="296"/>
      <c r="FY2" s="296"/>
      <c r="FZ2" s="296"/>
      <c r="GA2" s="296"/>
      <c r="GB2" s="296"/>
      <c r="GC2" s="296"/>
    </row>
    <row r="3" spans="1:185" ht="12.75" x14ac:dyDescent="0.2">
      <c r="A3" s="480"/>
      <c r="B3" s="481" t="s">
        <v>0</v>
      </c>
      <c r="C3" s="482" t="s">
        <v>0</v>
      </c>
      <c r="D3" s="482" t="s">
        <v>0</v>
      </c>
      <c r="E3" s="858" t="s">
        <v>0</v>
      </c>
      <c r="F3" s="481" t="s">
        <v>0</v>
      </c>
      <c r="G3" s="484" t="s">
        <v>0</v>
      </c>
      <c r="H3" s="859" t="s">
        <v>0</v>
      </c>
      <c r="I3" s="486" t="s">
        <v>0</v>
      </c>
      <c r="J3" s="487" t="s">
        <v>38</v>
      </c>
      <c r="K3" s="488" t="s">
        <v>38</v>
      </c>
      <c r="L3" s="488" t="s">
        <v>38</v>
      </c>
      <c r="M3" s="489" t="s">
        <v>38</v>
      </c>
      <c r="N3" s="490" t="s">
        <v>0</v>
      </c>
      <c r="O3" s="491" t="s">
        <v>0</v>
      </c>
      <c r="P3" s="492" t="s">
        <v>0</v>
      </c>
      <c r="Q3" s="607" t="s">
        <v>0</v>
      </c>
      <c r="R3" s="493" t="s">
        <v>0</v>
      </c>
      <c r="S3" s="493" t="s">
        <v>0</v>
      </c>
      <c r="T3" s="842" t="s">
        <v>0</v>
      </c>
      <c r="U3" s="822" t="s">
        <v>0</v>
      </c>
      <c r="V3" s="634" t="s">
        <v>0</v>
      </c>
      <c r="W3" s="494" t="s">
        <v>0</v>
      </c>
      <c r="X3" s="494" t="s">
        <v>0</v>
      </c>
      <c r="Y3" s="494" t="s">
        <v>0</v>
      </c>
      <c r="Z3" s="494" t="s">
        <v>0</v>
      </c>
      <c r="AA3" s="494" t="s">
        <v>0</v>
      </c>
      <c r="AB3" s="494" t="s">
        <v>0</v>
      </c>
      <c r="AC3" s="494" t="s">
        <v>0</v>
      </c>
      <c r="AD3" s="597" t="s">
        <v>0</v>
      </c>
      <c r="AE3" s="495" t="s">
        <v>0</v>
      </c>
      <c r="AF3" s="860" t="s">
        <v>43</v>
      </c>
      <c r="AG3" s="861" t="s">
        <v>129</v>
      </c>
      <c r="AH3" s="647" t="s">
        <v>84</v>
      </c>
      <c r="AI3" s="862" t="s">
        <v>33</v>
      </c>
      <c r="AJ3" s="496"/>
      <c r="AK3" s="454"/>
      <c r="AL3" s="454"/>
      <c r="AM3" s="454"/>
      <c r="AN3" s="299"/>
      <c r="AO3" s="299"/>
      <c r="AP3" s="299"/>
      <c r="AQ3" s="299"/>
      <c r="AR3" s="299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5"/>
      <c r="CL3" s="295"/>
      <c r="CM3" s="295"/>
      <c r="CN3" s="295"/>
      <c r="CO3" s="295"/>
      <c r="CP3" s="295"/>
      <c r="CQ3" s="295"/>
      <c r="CR3" s="295"/>
      <c r="CS3" s="295"/>
      <c r="CT3" s="295"/>
      <c r="CU3" s="295"/>
      <c r="CV3" s="295"/>
      <c r="CW3" s="295"/>
      <c r="CX3" s="295"/>
      <c r="CY3" s="295"/>
      <c r="CZ3" s="295"/>
      <c r="DA3" s="295"/>
      <c r="DB3" s="295"/>
      <c r="DC3" s="295"/>
      <c r="DD3" s="295"/>
      <c r="DE3" s="295"/>
      <c r="DF3" s="295"/>
      <c r="DG3" s="295"/>
      <c r="DH3" s="295"/>
      <c r="DI3" s="295"/>
      <c r="DJ3" s="295"/>
      <c r="DK3" s="295"/>
      <c r="DL3" s="295"/>
      <c r="DM3" s="295"/>
      <c r="DN3" s="295"/>
      <c r="DO3" s="295"/>
      <c r="DP3" s="295"/>
      <c r="DQ3" s="295"/>
      <c r="DR3" s="295"/>
      <c r="DS3" s="295"/>
      <c r="DT3" s="295"/>
      <c r="DU3" s="295"/>
      <c r="DV3" s="295"/>
      <c r="DW3" s="295"/>
      <c r="DX3" s="295"/>
      <c r="DY3" s="295"/>
      <c r="DZ3" s="295"/>
      <c r="EA3" s="295"/>
      <c r="EB3" s="295"/>
      <c r="EC3" s="295"/>
      <c r="ED3" s="295"/>
      <c r="EE3" s="295"/>
      <c r="EF3" s="295"/>
      <c r="EG3" s="295"/>
      <c r="EH3" s="295"/>
      <c r="EI3" s="295"/>
      <c r="EJ3" s="295"/>
      <c r="EK3" s="295"/>
      <c r="EL3" s="295"/>
      <c r="EM3" s="295"/>
      <c r="EN3" s="295"/>
      <c r="EO3" s="295"/>
      <c r="EP3" s="295"/>
      <c r="EQ3" s="295"/>
      <c r="ER3" s="295"/>
      <c r="ES3" s="295"/>
      <c r="ET3" s="295"/>
      <c r="EU3" s="295"/>
      <c r="EV3" s="295"/>
      <c r="EW3" s="295"/>
      <c r="EX3" s="295"/>
      <c r="EY3" s="295"/>
      <c r="EZ3" s="295"/>
      <c r="FA3" s="295"/>
      <c r="FB3" s="295"/>
      <c r="FC3" s="295"/>
      <c r="FD3" s="295"/>
      <c r="FE3" s="295"/>
      <c r="FF3" s="295"/>
      <c r="FG3" s="295"/>
      <c r="FH3" s="295"/>
      <c r="FI3" s="295"/>
      <c r="FJ3" s="295"/>
      <c r="FK3" s="295"/>
      <c r="FL3" s="295"/>
      <c r="FM3" s="295"/>
      <c r="FN3" s="295"/>
      <c r="FO3" s="295"/>
      <c r="FP3" s="295"/>
      <c r="FQ3" s="295"/>
      <c r="FR3" s="295"/>
      <c r="FS3" s="295"/>
      <c r="FT3" s="295"/>
      <c r="FU3" s="295"/>
      <c r="FV3" s="497"/>
      <c r="FW3" s="497"/>
      <c r="FX3" s="497"/>
      <c r="FY3" s="497"/>
      <c r="FZ3" s="497"/>
      <c r="GA3" s="497"/>
      <c r="GB3" s="497"/>
      <c r="GC3" s="497"/>
    </row>
    <row r="4" spans="1:185" ht="13.5" thickBot="1" x14ac:dyDescent="0.25">
      <c r="A4" s="498" t="s">
        <v>100</v>
      </c>
      <c r="B4" s="499">
        <v>1996</v>
      </c>
      <c r="C4" s="500">
        <v>1997</v>
      </c>
      <c r="D4" s="500">
        <v>1998</v>
      </c>
      <c r="E4" s="501">
        <v>1999</v>
      </c>
      <c r="F4" s="499">
        <v>2000</v>
      </c>
      <c r="G4" s="502">
        <v>2001</v>
      </c>
      <c r="H4" s="863">
        <v>2002</v>
      </c>
      <c r="I4" s="504">
        <v>2003</v>
      </c>
      <c r="J4" s="505">
        <v>2004</v>
      </c>
      <c r="K4" s="506">
        <v>2005</v>
      </c>
      <c r="L4" s="506">
        <v>2006</v>
      </c>
      <c r="M4" s="507">
        <v>2007</v>
      </c>
      <c r="N4" s="864">
        <v>2008</v>
      </c>
      <c r="O4" s="509">
        <v>2009</v>
      </c>
      <c r="P4" s="510">
        <v>2010</v>
      </c>
      <c r="Q4" s="865">
        <v>2011</v>
      </c>
      <c r="R4" s="866">
        <v>2012</v>
      </c>
      <c r="S4" s="866">
        <v>2013</v>
      </c>
      <c r="T4" s="843">
        <v>2014</v>
      </c>
      <c r="U4" s="823">
        <v>2015</v>
      </c>
      <c r="V4" s="635">
        <v>2016</v>
      </c>
      <c r="W4" s="512">
        <v>2017</v>
      </c>
      <c r="X4" s="512">
        <v>2018</v>
      </c>
      <c r="Y4" s="512">
        <v>2019</v>
      </c>
      <c r="Z4" s="512">
        <v>2020</v>
      </c>
      <c r="AA4" s="512">
        <v>2021</v>
      </c>
      <c r="AB4" s="512">
        <v>2022</v>
      </c>
      <c r="AC4" s="816">
        <v>2023</v>
      </c>
      <c r="AD4" s="679">
        <v>2024</v>
      </c>
      <c r="AE4" s="867">
        <v>2025</v>
      </c>
      <c r="AF4" s="515" t="s">
        <v>2</v>
      </c>
      <c r="AG4" s="514" t="s">
        <v>130</v>
      </c>
      <c r="AH4" s="868" t="s">
        <v>41</v>
      </c>
      <c r="AI4" s="869" t="s">
        <v>1</v>
      </c>
      <c r="AJ4" s="496"/>
      <c r="AK4" s="455"/>
      <c r="AL4" s="454"/>
      <c r="AM4" s="454"/>
      <c r="AN4" s="299"/>
      <c r="AO4" s="299"/>
      <c r="AP4" s="299"/>
      <c r="AQ4" s="299"/>
      <c r="AR4" s="299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295"/>
      <c r="DH4" s="295"/>
      <c r="DI4" s="295"/>
      <c r="DJ4" s="295"/>
      <c r="DK4" s="295"/>
      <c r="DL4" s="295"/>
      <c r="DM4" s="295"/>
      <c r="DN4" s="295"/>
      <c r="DO4" s="295"/>
      <c r="DP4" s="295"/>
      <c r="DQ4" s="295"/>
      <c r="DR4" s="295"/>
      <c r="DS4" s="295"/>
      <c r="DT4" s="295"/>
      <c r="DU4" s="295"/>
      <c r="DV4" s="295"/>
      <c r="DW4" s="295"/>
      <c r="DX4" s="295"/>
      <c r="DY4" s="295"/>
      <c r="DZ4" s="295"/>
      <c r="EA4" s="295"/>
      <c r="EB4" s="295"/>
      <c r="EC4" s="295"/>
      <c r="ED4" s="295"/>
      <c r="EE4" s="295"/>
      <c r="EF4" s="295"/>
      <c r="EG4" s="295"/>
      <c r="EH4" s="295"/>
      <c r="EI4" s="295"/>
      <c r="EJ4" s="295"/>
      <c r="EK4" s="295"/>
      <c r="EL4" s="295"/>
      <c r="EM4" s="295"/>
      <c r="EN4" s="295"/>
      <c r="EO4" s="295"/>
      <c r="EP4" s="295"/>
      <c r="EQ4" s="295"/>
      <c r="ER4" s="295"/>
      <c r="ES4" s="295"/>
      <c r="ET4" s="295"/>
      <c r="EU4" s="295"/>
      <c r="EV4" s="295"/>
      <c r="EW4" s="295"/>
      <c r="EX4" s="295"/>
      <c r="EY4" s="295"/>
      <c r="EZ4" s="295"/>
      <c r="FA4" s="295"/>
      <c r="FB4" s="295"/>
      <c r="FC4" s="295"/>
      <c r="FD4" s="295"/>
      <c r="FE4" s="295"/>
      <c r="FF4" s="295"/>
      <c r="FG4" s="295"/>
      <c r="FH4" s="295"/>
      <c r="FI4" s="295"/>
      <c r="FJ4" s="295"/>
      <c r="FK4" s="295"/>
      <c r="FL4" s="295"/>
      <c r="FM4" s="295"/>
      <c r="FN4" s="295"/>
      <c r="FO4" s="295"/>
      <c r="FP4" s="295"/>
      <c r="FQ4" s="295"/>
      <c r="FR4" s="295"/>
      <c r="FS4" s="295"/>
      <c r="FT4" s="295"/>
      <c r="FU4" s="295"/>
      <c r="FV4" s="497"/>
      <c r="FW4" s="497"/>
      <c r="FX4" s="497"/>
      <c r="FY4" s="497"/>
      <c r="FZ4" s="497"/>
      <c r="GA4" s="497"/>
      <c r="GB4" s="497"/>
      <c r="GC4" s="497"/>
    </row>
    <row r="5" spans="1:185" ht="12.75" thickTop="1" x14ac:dyDescent="0.2">
      <c r="A5" s="516" t="s">
        <v>24</v>
      </c>
      <c r="B5" s="302"/>
      <c r="C5" s="302"/>
      <c r="D5" s="303"/>
      <c r="E5" s="303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5"/>
      <c r="AG5" s="305"/>
      <c r="AH5" s="649"/>
      <c r="AI5" s="676"/>
      <c r="AJ5" s="456"/>
      <c r="AK5" s="457"/>
      <c r="AL5" s="457"/>
      <c r="AM5" s="457"/>
      <c r="AN5" s="12"/>
      <c r="AO5" s="12"/>
      <c r="AP5" s="12"/>
      <c r="AQ5" s="12"/>
      <c r="AR5" s="12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</row>
    <row r="6" spans="1:185" x14ac:dyDescent="0.2">
      <c r="A6" s="517" t="s">
        <v>63</v>
      </c>
      <c r="B6" s="25"/>
      <c r="C6" s="25"/>
      <c r="D6" s="27"/>
      <c r="E6" s="27"/>
      <c r="F6" s="25"/>
      <c r="G6" s="28"/>
      <c r="H6" s="28"/>
      <c r="I6" s="28"/>
      <c r="J6" s="25"/>
      <c r="K6" s="25"/>
      <c r="L6" s="25"/>
      <c r="M6" s="25"/>
      <c r="N6" s="25"/>
      <c r="O6" s="25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301"/>
      <c r="AG6" s="301"/>
      <c r="AH6" s="301"/>
      <c r="AI6" s="677"/>
      <c r="AJ6" s="518"/>
      <c r="AK6" s="458"/>
      <c r="AL6" s="457"/>
      <c r="AM6" s="457"/>
      <c r="AN6" s="12"/>
      <c r="AO6" s="12"/>
      <c r="AP6" s="12"/>
      <c r="AQ6" s="12"/>
      <c r="AR6" s="12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85" x14ac:dyDescent="0.2">
      <c r="A7" s="519" t="s">
        <v>64</v>
      </c>
      <c r="B7" s="33"/>
      <c r="C7" s="33"/>
      <c r="D7" s="34"/>
      <c r="E7" s="34"/>
      <c r="F7" s="33"/>
      <c r="G7" s="35"/>
      <c r="H7" s="35"/>
      <c r="I7" s="35"/>
      <c r="J7" s="33"/>
      <c r="K7" s="33"/>
      <c r="L7" s="33"/>
      <c r="M7" s="33"/>
      <c r="N7" s="33"/>
      <c r="O7" s="33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7"/>
      <c r="AG7" s="37"/>
      <c r="AH7" s="37"/>
      <c r="AI7" s="678"/>
      <c r="AJ7" s="518"/>
      <c r="AK7" s="458"/>
      <c r="AL7" s="457"/>
      <c r="AM7" s="457"/>
      <c r="AN7" s="12"/>
      <c r="AO7" s="12"/>
      <c r="AP7" s="12"/>
      <c r="AQ7" s="12"/>
      <c r="AR7" s="12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</row>
    <row r="8" spans="1:185" ht="13.5" x14ac:dyDescent="0.2">
      <c r="A8" s="520" t="s">
        <v>85</v>
      </c>
      <c r="B8" s="390">
        <v>0</v>
      </c>
      <c r="C8" s="391">
        <v>0</v>
      </c>
      <c r="D8" s="392">
        <v>0</v>
      </c>
      <c r="E8" s="618">
        <v>0</v>
      </c>
      <c r="F8" s="390">
        <v>0</v>
      </c>
      <c r="G8" s="393">
        <v>3</v>
      </c>
      <c r="H8" s="393">
        <v>67</v>
      </c>
      <c r="I8" s="234">
        <v>71</v>
      </c>
      <c r="J8" s="390">
        <v>80</v>
      </c>
      <c r="K8" s="390">
        <v>85</v>
      </c>
      <c r="L8" s="390">
        <v>106</v>
      </c>
      <c r="M8" s="390">
        <v>129</v>
      </c>
      <c r="N8" s="394">
        <v>124</v>
      </c>
      <c r="O8" s="351">
        <v>108</v>
      </c>
      <c r="P8" s="395">
        <v>107</v>
      </c>
      <c r="Q8" s="609">
        <v>105</v>
      </c>
      <c r="R8" s="440">
        <v>102</v>
      </c>
      <c r="S8" s="440">
        <v>100</v>
      </c>
      <c r="T8" s="609">
        <v>63</v>
      </c>
      <c r="U8" s="824">
        <v>20</v>
      </c>
      <c r="V8" s="395">
        <v>7</v>
      </c>
      <c r="W8" s="396">
        <v>0</v>
      </c>
      <c r="X8" s="396">
        <v>0</v>
      </c>
      <c r="Y8" s="396">
        <v>0</v>
      </c>
      <c r="Z8" s="396">
        <v>0</v>
      </c>
      <c r="AA8" s="396">
        <v>0</v>
      </c>
      <c r="AB8" s="396">
        <v>0</v>
      </c>
      <c r="AC8" s="396">
        <v>0</v>
      </c>
      <c r="AD8" s="598">
        <v>0</v>
      </c>
      <c r="AE8" s="421">
        <v>0</v>
      </c>
      <c r="AF8" s="80" t="str">
        <f>IF(AD8&gt;20,(AD8-AC8)/AC8," ")</f>
        <v xml:space="preserve"> </v>
      </c>
      <c r="AG8" s="397" t="str">
        <f>IF(AD8&gt;20,(AD8-Y8)/Y8,"")</f>
        <v/>
      </c>
      <c r="AH8" s="650" t="str">
        <f>IF(T8=0,"  ",IF(AD8&gt;20,(AD8-T8)/T8," "))</f>
        <v xml:space="preserve"> </v>
      </c>
      <c r="AI8" s="667" t="str">
        <f>IF(AB8=0,"  ",IF(AB8=0,"  ",AVERAGE(AB8:AD8)))</f>
        <v xml:space="preserve">  </v>
      </c>
      <c r="AJ8" s="518"/>
      <c r="AK8" s="458"/>
      <c r="AL8" s="457"/>
      <c r="AM8" s="457"/>
      <c r="AN8" s="12"/>
      <c r="AO8" s="12"/>
      <c r="AP8" s="12"/>
      <c r="AQ8" s="12"/>
      <c r="AR8" s="12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</row>
    <row r="9" spans="1:185" x14ac:dyDescent="0.2">
      <c r="A9" s="546" t="s">
        <v>32</v>
      </c>
      <c r="B9" s="58">
        <v>0</v>
      </c>
      <c r="C9" s="22">
        <v>0</v>
      </c>
      <c r="D9" s="24">
        <v>0</v>
      </c>
      <c r="E9" s="157">
        <v>0</v>
      </c>
      <c r="F9" s="58">
        <v>0</v>
      </c>
      <c r="G9" s="44">
        <v>0</v>
      </c>
      <c r="H9" s="44">
        <v>37</v>
      </c>
      <c r="I9" s="18">
        <v>85</v>
      </c>
      <c r="J9" s="61">
        <v>98</v>
      </c>
      <c r="K9" s="58">
        <v>149</v>
      </c>
      <c r="L9" s="7">
        <v>207</v>
      </c>
      <c r="M9" s="7">
        <v>231</v>
      </c>
      <c r="N9" s="727">
        <v>235</v>
      </c>
      <c r="O9" s="61">
        <v>298</v>
      </c>
      <c r="P9" s="199">
        <v>370</v>
      </c>
      <c r="Q9" s="728">
        <v>414</v>
      </c>
      <c r="R9" s="687">
        <v>497</v>
      </c>
      <c r="S9" s="687">
        <v>536</v>
      </c>
      <c r="T9" s="728">
        <v>542</v>
      </c>
      <c r="U9" s="825">
        <v>551</v>
      </c>
      <c r="V9" s="199">
        <v>546</v>
      </c>
      <c r="W9" s="10">
        <v>547</v>
      </c>
      <c r="X9" s="10">
        <v>529</v>
      </c>
      <c r="Y9" s="10">
        <v>533</v>
      </c>
      <c r="Z9" s="10">
        <v>522</v>
      </c>
      <c r="AA9" s="10">
        <v>493</v>
      </c>
      <c r="AB9" s="10">
        <v>437</v>
      </c>
      <c r="AC9" s="10">
        <v>418</v>
      </c>
      <c r="AD9" s="269">
        <v>389</v>
      </c>
      <c r="AE9" s="686">
        <v>368</v>
      </c>
      <c r="AF9" s="729">
        <f>IF(AE9&gt;20,(AE9-AD9)/AD9," ")</f>
        <v>-5.3984575835475578E-2</v>
      </c>
      <c r="AG9" s="398">
        <f>IF(AE9&gt;20,(AE9-Z9)/Z9,"")</f>
        <v>-0.2950191570881226</v>
      </c>
      <c r="AH9" s="732">
        <f>IF(T9=0,"  ",IF(AE9&gt;20,(AE9-U9)/U9," "))</f>
        <v>-0.33212341197822143</v>
      </c>
      <c r="AI9" s="733">
        <f>IF(AC9=0,"  ",IF(AC9=0,"  ",AVERAGE(AC9:AE9)))</f>
        <v>391.66666666666669</v>
      </c>
      <c r="AJ9" s="518"/>
      <c r="AK9" s="458"/>
      <c r="AL9" s="457"/>
      <c r="AM9" s="457"/>
      <c r="AN9" s="12"/>
      <c r="AO9" s="12"/>
      <c r="AP9" s="12"/>
      <c r="AQ9" s="12"/>
      <c r="AR9" s="12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</row>
    <row r="10" spans="1:185" x14ac:dyDescent="0.2">
      <c r="A10" s="521" t="s">
        <v>128</v>
      </c>
      <c r="B10" s="48"/>
      <c r="C10" s="49"/>
      <c r="D10" s="50"/>
      <c r="E10" s="270"/>
      <c r="F10" s="48"/>
      <c r="G10" s="52"/>
      <c r="H10" s="115"/>
      <c r="I10" s="53"/>
      <c r="J10" s="54"/>
      <c r="K10" s="48"/>
      <c r="L10" s="48"/>
      <c r="M10" s="55"/>
      <c r="N10" s="343"/>
      <c r="O10" s="54"/>
      <c r="P10" s="271"/>
      <c r="Q10" s="610"/>
      <c r="R10" s="442">
        <v>0</v>
      </c>
      <c r="S10" s="442"/>
      <c r="T10" s="610"/>
      <c r="U10" s="826"/>
      <c r="V10" s="271"/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5</v>
      </c>
      <c r="AC10" s="56">
        <v>85</v>
      </c>
      <c r="AD10" s="379">
        <v>120</v>
      </c>
      <c r="AE10" s="423">
        <v>146</v>
      </c>
      <c r="AF10" s="57">
        <f t="shared" ref="AF10:AF17" si="0">IF(AE10&gt;20,(AE10-AD10)/AD10," ")</f>
        <v>0.21666666666666667</v>
      </c>
      <c r="AG10" s="399"/>
      <c r="AH10" s="651" t="str">
        <f t="shared" ref="AH10:AH17" si="1">IF(T10=0,"  ",IF(AE10&gt;20,(AE10-U10)/U10," "))</f>
        <v xml:space="preserve">  </v>
      </c>
      <c r="AI10" s="668">
        <f t="shared" ref="AI10:AI17" si="2">IF(AC10=0,"  ",IF(AC10=0,"  ",AVERAGE(AC10:AE10)))</f>
        <v>117</v>
      </c>
      <c r="AJ10" s="518"/>
      <c r="AK10" s="458"/>
      <c r="AL10" s="457"/>
      <c r="AM10" s="457"/>
      <c r="AN10" s="12"/>
      <c r="AO10" s="12"/>
      <c r="AP10" s="12"/>
      <c r="AQ10" s="12"/>
      <c r="AR10" s="12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</row>
    <row r="11" spans="1:185" x14ac:dyDescent="0.2">
      <c r="A11" s="522" t="s">
        <v>46</v>
      </c>
      <c r="B11" s="58">
        <v>35</v>
      </c>
      <c r="C11" s="22">
        <v>37</v>
      </c>
      <c r="D11" s="24">
        <v>38</v>
      </c>
      <c r="E11" s="59">
        <v>25</v>
      </c>
      <c r="F11" s="58">
        <v>29</v>
      </c>
      <c r="G11" s="9">
        <v>31</v>
      </c>
      <c r="H11" s="731">
        <v>24</v>
      </c>
      <c r="I11" s="18">
        <v>27</v>
      </c>
      <c r="J11" s="61">
        <v>35</v>
      </c>
      <c r="K11" s="58">
        <v>39</v>
      </c>
      <c r="L11" s="58">
        <v>34</v>
      </c>
      <c r="M11" s="7">
        <v>36</v>
      </c>
      <c r="N11" s="727">
        <v>36</v>
      </c>
      <c r="O11" s="61">
        <v>41</v>
      </c>
      <c r="P11" s="199">
        <v>50</v>
      </c>
      <c r="Q11" s="728">
        <v>58</v>
      </c>
      <c r="R11" s="687">
        <v>59</v>
      </c>
      <c r="S11" s="687">
        <v>52</v>
      </c>
      <c r="T11" s="728">
        <v>61</v>
      </c>
      <c r="U11" s="825">
        <v>64</v>
      </c>
      <c r="V11" s="199">
        <v>57</v>
      </c>
      <c r="W11" s="10">
        <v>73</v>
      </c>
      <c r="X11" s="10">
        <v>67</v>
      </c>
      <c r="Y11" s="10">
        <v>67</v>
      </c>
      <c r="Z11" s="10">
        <v>61</v>
      </c>
      <c r="AA11" s="10">
        <v>59</v>
      </c>
      <c r="AB11" s="10">
        <v>59</v>
      </c>
      <c r="AC11" s="10">
        <v>52</v>
      </c>
      <c r="AD11" s="269">
        <v>48</v>
      </c>
      <c r="AE11" s="686">
        <v>38</v>
      </c>
      <c r="AF11" s="729">
        <f t="shared" si="0"/>
        <v>-0.20833333333333334</v>
      </c>
      <c r="AG11" s="398">
        <f t="shared" ref="AG11:AG17" si="3">IF(AE11&gt;20,(AE11-Z11)/Z11,"")</f>
        <v>-0.37704918032786883</v>
      </c>
      <c r="AH11" s="821">
        <f t="shared" si="1"/>
        <v>-0.40625</v>
      </c>
      <c r="AI11" s="733">
        <f t="shared" si="2"/>
        <v>46</v>
      </c>
      <c r="AJ11" s="518"/>
      <c r="AK11" s="458"/>
      <c r="AL11" s="457"/>
      <c r="AM11" s="457"/>
      <c r="AN11" s="12"/>
      <c r="AO11" s="12"/>
      <c r="AP11" s="12"/>
      <c r="AQ11" s="12"/>
      <c r="AR11" s="12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</row>
    <row r="12" spans="1:185" ht="14.25" x14ac:dyDescent="0.2">
      <c r="A12" s="523" t="s">
        <v>93</v>
      </c>
      <c r="B12" s="40">
        <v>0</v>
      </c>
      <c r="C12" s="41">
        <v>0</v>
      </c>
      <c r="D12" s="42">
        <v>0</v>
      </c>
      <c r="E12" s="43">
        <v>0</v>
      </c>
      <c r="F12" s="45">
        <v>0</v>
      </c>
      <c r="G12" s="44">
        <v>0</v>
      </c>
      <c r="H12" s="44">
        <v>0</v>
      </c>
      <c r="I12" s="18">
        <v>0</v>
      </c>
      <c r="J12" s="40">
        <v>0</v>
      </c>
      <c r="K12" s="40">
        <v>0</v>
      </c>
      <c r="L12" s="40">
        <v>0</v>
      </c>
      <c r="M12" s="40">
        <v>0</v>
      </c>
      <c r="N12" s="870">
        <v>0</v>
      </c>
      <c r="O12" s="156">
        <v>0</v>
      </c>
      <c r="P12" s="348">
        <v>0</v>
      </c>
      <c r="Q12" s="844">
        <v>0</v>
      </c>
      <c r="R12" s="718">
        <v>0</v>
      </c>
      <c r="S12" s="718">
        <v>0</v>
      </c>
      <c r="T12" s="844">
        <v>11</v>
      </c>
      <c r="U12" s="827">
        <v>59</v>
      </c>
      <c r="V12" s="348">
        <v>76</v>
      </c>
      <c r="W12" s="46">
        <v>106</v>
      </c>
      <c r="X12" s="46">
        <v>117</v>
      </c>
      <c r="Y12" s="46">
        <v>110</v>
      </c>
      <c r="Z12" s="46">
        <v>92</v>
      </c>
      <c r="AA12" s="46">
        <v>82</v>
      </c>
      <c r="AB12" s="46">
        <v>68</v>
      </c>
      <c r="AC12" s="46">
        <v>39</v>
      </c>
      <c r="AD12" s="599">
        <v>26</v>
      </c>
      <c r="AE12" s="803">
        <v>40</v>
      </c>
      <c r="AF12" s="729">
        <f t="shared" si="0"/>
        <v>0.53846153846153844</v>
      </c>
      <c r="AG12" s="398">
        <f t="shared" si="3"/>
        <v>-0.56521739130434778</v>
      </c>
      <c r="AH12" s="871">
        <f t="shared" si="1"/>
        <v>-0.32203389830508472</v>
      </c>
      <c r="AI12" s="733">
        <f t="shared" si="2"/>
        <v>35</v>
      </c>
      <c r="AJ12" s="518"/>
      <c r="AK12" s="458"/>
      <c r="AL12" s="457"/>
      <c r="AM12" s="457"/>
      <c r="AN12" s="12"/>
      <c r="AO12" s="12"/>
      <c r="AP12" s="12"/>
      <c r="AQ12" s="12"/>
      <c r="AR12" s="12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</row>
    <row r="13" spans="1:185" x14ac:dyDescent="0.2">
      <c r="A13" s="522" t="s">
        <v>22</v>
      </c>
      <c r="B13" s="58">
        <v>71</v>
      </c>
      <c r="C13" s="62">
        <v>58</v>
      </c>
      <c r="D13" s="24">
        <v>41</v>
      </c>
      <c r="E13" s="59">
        <v>31</v>
      </c>
      <c r="F13" s="58">
        <v>29</v>
      </c>
      <c r="G13" s="9">
        <v>24</v>
      </c>
      <c r="H13" s="731">
        <v>28</v>
      </c>
      <c r="I13" s="18">
        <v>32</v>
      </c>
      <c r="J13" s="61">
        <v>43</v>
      </c>
      <c r="K13" s="58">
        <v>54</v>
      </c>
      <c r="L13" s="58">
        <v>70</v>
      </c>
      <c r="M13" s="7">
        <v>73</v>
      </c>
      <c r="N13" s="727">
        <v>88</v>
      </c>
      <c r="O13" s="61">
        <v>86</v>
      </c>
      <c r="P13" s="199">
        <v>80</v>
      </c>
      <c r="Q13" s="728">
        <v>89</v>
      </c>
      <c r="R13" s="687">
        <v>96</v>
      </c>
      <c r="S13" s="687">
        <v>127</v>
      </c>
      <c r="T13" s="728">
        <v>104</v>
      </c>
      <c r="U13" s="825">
        <v>108</v>
      </c>
      <c r="V13" s="199">
        <v>93</v>
      </c>
      <c r="W13" s="10">
        <v>86</v>
      </c>
      <c r="X13" s="10">
        <v>79</v>
      </c>
      <c r="Y13" s="10">
        <v>85</v>
      </c>
      <c r="Z13" s="10">
        <v>71</v>
      </c>
      <c r="AA13" s="10">
        <v>76</v>
      </c>
      <c r="AB13" s="10">
        <v>74</v>
      </c>
      <c r="AC13" s="10">
        <v>69</v>
      </c>
      <c r="AD13" s="269">
        <v>60</v>
      </c>
      <c r="AE13" s="686">
        <v>55</v>
      </c>
      <c r="AF13" s="729">
        <f t="shared" si="0"/>
        <v>-8.3333333333333329E-2</v>
      </c>
      <c r="AG13" s="398">
        <f t="shared" si="3"/>
        <v>-0.22535211267605634</v>
      </c>
      <c r="AH13" s="821">
        <f t="shared" si="1"/>
        <v>-0.49074074074074076</v>
      </c>
      <c r="AI13" s="733">
        <f t="shared" si="2"/>
        <v>61.333333333333336</v>
      </c>
      <c r="AJ13" s="518"/>
      <c r="AK13" s="458"/>
      <c r="AL13" s="457"/>
      <c r="AM13" s="457"/>
      <c r="AN13" s="12"/>
      <c r="AO13" s="12"/>
      <c r="AP13" s="12"/>
      <c r="AQ13" s="12"/>
      <c r="AR13" s="12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</row>
    <row r="14" spans="1:185" x14ac:dyDescent="0.2">
      <c r="A14" s="524" t="s">
        <v>71</v>
      </c>
      <c r="B14" s="63">
        <f t="shared" ref="B14:AA14" si="4">SUM(B8:B13)</f>
        <v>106</v>
      </c>
      <c r="C14" s="64">
        <f t="shared" si="4"/>
        <v>95</v>
      </c>
      <c r="D14" s="65">
        <f t="shared" si="4"/>
        <v>79</v>
      </c>
      <c r="E14" s="66">
        <f t="shared" si="4"/>
        <v>56</v>
      </c>
      <c r="F14" s="63">
        <f t="shared" si="4"/>
        <v>58</v>
      </c>
      <c r="G14" s="67">
        <f t="shared" si="4"/>
        <v>58</v>
      </c>
      <c r="H14" s="67">
        <f t="shared" si="4"/>
        <v>156</v>
      </c>
      <c r="I14" s="67">
        <f t="shared" si="4"/>
        <v>215</v>
      </c>
      <c r="J14" s="68">
        <f t="shared" si="4"/>
        <v>256</v>
      </c>
      <c r="K14" s="63">
        <f t="shared" si="4"/>
        <v>327</v>
      </c>
      <c r="L14" s="69">
        <f t="shared" si="4"/>
        <v>417</v>
      </c>
      <c r="M14" s="70">
        <f t="shared" si="4"/>
        <v>469</v>
      </c>
      <c r="N14" s="845">
        <f t="shared" si="4"/>
        <v>483</v>
      </c>
      <c r="O14" s="352">
        <f t="shared" si="4"/>
        <v>533</v>
      </c>
      <c r="P14" s="71">
        <f t="shared" si="4"/>
        <v>607</v>
      </c>
      <c r="Q14" s="845">
        <f t="shared" si="4"/>
        <v>666</v>
      </c>
      <c r="R14" s="719">
        <f t="shared" si="4"/>
        <v>754</v>
      </c>
      <c r="S14" s="719">
        <f t="shared" si="4"/>
        <v>815</v>
      </c>
      <c r="T14" s="845">
        <f t="shared" si="4"/>
        <v>781</v>
      </c>
      <c r="U14" s="828">
        <f t="shared" si="4"/>
        <v>802</v>
      </c>
      <c r="V14" s="71">
        <f t="shared" si="4"/>
        <v>779</v>
      </c>
      <c r="W14" s="70">
        <f t="shared" si="4"/>
        <v>812</v>
      </c>
      <c r="X14" s="70">
        <f t="shared" si="4"/>
        <v>792</v>
      </c>
      <c r="Y14" s="70">
        <f t="shared" si="4"/>
        <v>795</v>
      </c>
      <c r="Z14" s="70">
        <f t="shared" si="4"/>
        <v>746</v>
      </c>
      <c r="AA14" s="633">
        <f t="shared" si="4"/>
        <v>710</v>
      </c>
      <c r="AB14" s="633">
        <f>SUM(AB8:AB13)</f>
        <v>643</v>
      </c>
      <c r="AC14" s="633">
        <f>SUM(AC8:AC13)</f>
        <v>663</v>
      </c>
      <c r="AD14" s="600">
        <f>SUM(AD8:AD13)</f>
        <v>643</v>
      </c>
      <c r="AE14" s="425">
        <f>SUM(AE8:AE13)</f>
        <v>647</v>
      </c>
      <c r="AF14" s="382">
        <f t="shared" si="0"/>
        <v>6.2208398133748056E-3</v>
      </c>
      <c r="AG14" s="400">
        <f t="shared" si="3"/>
        <v>-0.13270777479892762</v>
      </c>
      <c r="AH14" s="872">
        <f t="shared" si="1"/>
        <v>-0.19326683291770574</v>
      </c>
      <c r="AI14" s="873">
        <f t="shared" si="2"/>
        <v>651</v>
      </c>
      <c r="AJ14" s="518"/>
      <c r="AK14" s="458"/>
      <c r="AL14" s="457"/>
      <c r="AM14" s="457"/>
      <c r="AN14" s="12"/>
      <c r="AO14" s="12"/>
      <c r="AP14" s="12"/>
      <c r="AQ14" s="12"/>
      <c r="AR14" s="12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</row>
    <row r="15" spans="1:185" s="2" customFormat="1" x14ac:dyDescent="0.2">
      <c r="A15" s="525" t="s">
        <v>105</v>
      </c>
      <c r="B15" s="72">
        <v>180</v>
      </c>
      <c r="C15" s="73">
        <v>197</v>
      </c>
      <c r="D15" s="74">
        <v>208</v>
      </c>
      <c r="E15" s="874">
        <v>198</v>
      </c>
      <c r="F15" s="72">
        <v>229</v>
      </c>
      <c r="G15" s="75">
        <v>247</v>
      </c>
      <c r="H15" s="875">
        <v>305</v>
      </c>
      <c r="I15" s="76">
        <v>341</v>
      </c>
      <c r="J15" s="77">
        <v>403</v>
      </c>
      <c r="K15" s="72">
        <v>428</v>
      </c>
      <c r="L15" s="72">
        <v>421</v>
      </c>
      <c r="M15" s="78">
        <v>418</v>
      </c>
      <c r="N15" s="345">
        <v>453</v>
      </c>
      <c r="O15" s="77">
        <v>488</v>
      </c>
      <c r="P15" s="349">
        <v>533</v>
      </c>
      <c r="Q15" s="612">
        <v>578</v>
      </c>
      <c r="R15" s="444">
        <v>570</v>
      </c>
      <c r="S15" s="444">
        <v>583</v>
      </c>
      <c r="T15" s="612">
        <f>416+185</f>
        <v>601</v>
      </c>
      <c r="U15" s="829">
        <v>538</v>
      </c>
      <c r="V15" s="349">
        <v>547</v>
      </c>
      <c r="W15" s="79">
        <v>554</v>
      </c>
      <c r="X15" s="79">
        <v>539</v>
      </c>
      <c r="Y15" s="79">
        <v>557</v>
      </c>
      <c r="Z15" s="79">
        <v>510</v>
      </c>
      <c r="AA15" s="236">
        <v>500</v>
      </c>
      <c r="AB15" s="236">
        <v>462</v>
      </c>
      <c r="AC15" s="236">
        <v>468</v>
      </c>
      <c r="AD15" s="601">
        <v>548</v>
      </c>
      <c r="AE15" s="426">
        <v>586</v>
      </c>
      <c r="AF15" s="876">
        <f t="shared" si="0"/>
        <v>6.9343065693430656E-2</v>
      </c>
      <c r="AG15" s="401">
        <f t="shared" si="3"/>
        <v>0.14901960784313725</v>
      </c>
      <c r="AH15" s="652">
        <f t="shared" si="1"/>
        <v>8.9219330855018583E-2</v>
      </c>
      <c r="AI15" s="667">
        <f t="shared" si="2"/>
        <v>534</v>
      </c>
      <c r="AJ15" s="518"/>
      <c r="AK15" s="459"/>
      <c r="AL15" s="460" t="s">
        <v>82</v>
      </c>
      <c r="AM15" s="460"/>
      <c r="AN15" s="16"/>
      <c r="AO15" s="16"/>
      <c r="AP15" s="16"/>
      <c r="AQ15" s="16"/>
      <c r="AR15" s="16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85" s="2" customFormat="1" x14ac:dyDescent="0.2">
      <c r="A16" s="526" t="s">
        <v>106</v>
      </c>
      <c r="B16" s="81">
        <v>188</v>
      </c>
      <c r="C16" s="82">
        <v>189</v>
      </c>
      <c r="D16" s="83">
        <v>159</v>
      </c>
      <c r="E16" s="84">
        <v>144</v>
      </c>
      <c r="F16" s="81">
        <v>164</v>
      </c>
      <c r="G16" s="85">
        <v>145</v>
      </c>
      <c r="H16" s="85">
        <v>154</v>
      </c>
      <c r="I16" s="86">
        <v>141</v>
      </c>
      <c r="J16" s="87">
        <v>170</v>
      </c>
      <c r="K16" s="81">
        <v>160</v>
      </c>
      <c r="L16" s="88">
        <v>160</v>
      </c>
      <c r="M16" s="88">
        <v>159</v>
      </c>
      <c r="N16" s="346">
        <v>196</v>
      </c>
      <c r="O16" s="87">
        <v>213</v>
      </c>
      <c r="P16" s="350">
        <v>235</v>
      </c>
      <c r="Q16" s="613">
        <v>247</v>
      </c>
      <c r="R16" s="445">
        <v>256</v>
      </c>
      <c r="S16" s="445">
        <v>307</v>
      </c>
      <c r="T16" s="613">
        <f>205+105</f>
        <v>310</v>
      </c>
      <c r="U16" s="830">
        <v>375</v>
      </c>
      <c r="V16" s="350">
        <v>371</v>
      </c>
      <c r="W16" s="89">
        <v>339</v>
      </c>
      <c r="X16" s="89">
        <v>366</v>
      </c>
      <c r="Y16" s="89">
        <v>338</v>
      </c>
      <c r="Z16" s="89">
        <v>336</v>
      </c>
      <c r="AA16" s="631">
        <v>304</v>
      </c>
      <c r="AB16" s="631">
        <v>290</v>
      </c>
      <c r="AC16" s="631">
        <v>288</v>
      </c>
      <c r="AD16" s="602">
        <v>300</v>
      </c>
      <c r="AE16" s="427">
        <v>313</v>
      </c>
      <c r="AF16" s="606">
        <f t="shared" si="0"/>
        <v>4.3333333333333335E-2</v>
      </c>
      <c r="AG16" s="606">
        <f t="shared" si="3"/>
        <v>-6.8452380952380959E-2</v>
      </c>
      <c r="AH16" s="653">
        <f t="shared" si="1"/>
        <v>-0.16533333333333333</v>
      </c>
      <c r="AI16" s="669">
        <f t="shared" si="2"/>
        <v>300.33333333333331</v>
      </c>
      <c r="AJ16" s="518"/>
      <c r="AK16" s="459"/>
      <c r="AL16" s="460"/>
      <c r="AM16" s="460"/>
      <c r="AN16" s="16"/>
      <c r="AO16" s="16"/>
      <c r="AP16" s="16"/>
      <c r="AQ16" s="16"/>
      <c r="AR16" s="16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2.75" thickBot="1" x14ac:dyDescent="0.25">
      <c r="A17" s="527" t="s">
        <v>72</v>
      </c>
      <c r="B17" s="90">
        <f t="shared" ref="B17" si="5">+B14+B15+B16</f>
        <v>474</v>
      </c>
      <c r="C17" s="91">
        <f t="shared" ref="C17" si="6">+C14+C15+C16</f>
        <v>481</v>
      </c>
      <c r="D17" s="92">
        <f t="shared" ref="D17" si="7">+D14+D15+D16</f>
        <v>446</v>
      </c>
      <c r="E17" s="877">
        <f t="shared" ref="E17" si="8">+E14+E15+E16</f>
        <v>398</v>
      </c>
      <c r="F17" s="90">
        <f t="shared" ref="F17" si="9">+F14+F15+F16</f>
        <v>451</v>
      </c>
      <c r="G17" s="93">
        <f t="shared" ref="G17" si="10">+G14+G15+G16</f>
        <v>450</v>
      </c>
      <c r="H17" s="93">
        <f t="shared" ref="H17" si="11">+H14+H15+H16</f>
        <v>615</v>
      </c>
      <c r="I17" s="93">
        <f t="shared" ref="I17" si="12">+I14+I15+I16</f>
        <v>697</v>
      </c>
      <c r="J17" s="94">
        <f t="shared" ref="J17" si="13">+J14+J15+J16</f>
        <v>829</v>
      </c>
      <c r="K17" s="90">
        <f t="shared" ref="K17" si="14">+K14+K15+K16</f>
        <v>915</v>
      </c>
      <c r="L17" s="95">
        <f t="shared" ref="L17" si="15">+L14+L15+L16</f>
        <v>998</v>
      </c>
      <c r="M17" s="96">
        <f t="shared" ref="M17" si="16">+M14+M15+M16</f>
        <v>1046</v>
      </c>
      <c r="N17" s="347">
        <f t="shared" ref="N17" si="17">+N14+N15+N16</f>
        <v>1132</v>
      </c>
      <c r="O17" s="353">
        <f t="shared" ref="O17" si="18">+O14+O15+O16</f>
        <v>1234</v>
      </c>
      <c r="P17" s="97">
        <f t="shared" ref="P17" si="19">+P14+P15+P16</f>
        <v>1375</v>
      </c>
      <c r="Q17" s="347">
        <f>+Q14+Q15+Q16</f>
        <v>1491</v>
      </c>
      <c r="R17" s="428">
        <f t="shared" ref="R17" si="20">+R14+R15+R16</f>
        <v>1580</v>
      </c>
      <c r="S17" s="428">
        <f t="shared" ref="S17" si="21">+S14+S15+S16</f>
        <v>1705</v>
      </c>
      <c r="T17" s="364">
        <f t="shared" ref="T17:X17" si="22">+T14+T15+T16</f>
        <v>1692</v>
      </c>
      <c r="U17" s="831">
        <f t="shared" si="22"/>
        <v>1715</v>
      </c>
      <c r="V17" s="97">
        <f t="shared" si="22"/>
        <v>1697</v>
      </c>
      <c r="W17" s="96">
        <f t="shared" si="22"/>
        <v>1705</v>
      </c>
      <c r="X17" s="96">
        <f t="shared" si="22"/>
        <v>1697</v>
      </c>
      <c r="Y17" s="96">
        <f t="shared" ref="Y17:AD17" si="23">+Y14+Y15+Y16</f>
        <v>1690</v>
      </c>
      <c r="Z17" s="96">
        <f t="shared" si="23"/>
        <v>1592</v>
      </c>
      <c r="AA17" s="96">
        <f t="shared" si="23"/>
        <v>1514</v>
      </c>
      <c r="AB17" s="96">
        <f t="shared" si="23"/>
        <v>1395</v>
      </c>
      <c r="AC17" s="224">
        <f t="shared" si="23"/>
        <v>1419</v>
      </c>
      <c r="AD17" s="353">
        <f t="shared" si="23"/>
        <v>1491</v>
      </c>
      <c r="AE17" s="428">
        <f t="shared" ref="AE17" si="24">+AE14+AE15+AE16</f>
        <v>1546</v>
      </c>
      <c r="AF17" s="878">
        <f t="shared" si="0"/>
        <v>3.6887994634473509E-2</v>
      </c>
      <c r="AG17" s="402">
        <f t="shared" si="3"/>
        <v>-2.8894472361809045E-2</v>
      </c>
      <c r="AH17" s="654">
        <f t="shared" si="1"/>
        <v>-9.8542274052478132E-2</v>
      </c>
      <c r="AI17" s="670">
        <f t="shared" si="2"/>
        <v>1485.3333333333333</v>
      </c>
      <c r="AJ17" s="518"/>
      <c r="AK17" s="458"/>
      <c r="AL17" s="457"/>
      <c r="AM17" s="457"/>
      <c r="AN17" s="12"/>
      <c r="AO17" s="12"/>
      <c r="AP17" s="12"/>
      <c r="AQ17" s="12"/>
      <c r="AR17" s="12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</row>
    <row r="18" spans="1:177" ht="13.5" thickTop="1" x14ac:dyDescent="0.2">
      <c r="A18" s="528" t="s">
        <v>25</v>
      </c>
      <c r="B18" s="98"/>
      <c r="C18" s="98"/>
      <c r="D18" s="98"/>
      <c r="E18" s="98"/>
      <c r="F18" s="98"/>
      <c r="G18" s="529"/>
      <c r="H18" s="529"/>
      <c r="I18" s="529"/>
      <c r="J18" s="529"/>
      <c r="K18" s="98"/>
      <c r="L18" s="98"/>
      <c r="M18" s="98"/>
      <c r="N18" s="98"/>
      <c r="O18" s="99"/>
      <c r="P18" s="99"/>
      <c r="Q18" s="446"/>
      <c r="R18" s="99"/>
      <c r="S18" s="99"/>
      <c r="T18" s="100"/>
      <c r="U18" s="832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1"/>
      <c r="AG18" s="101"/>
      <c r="AH18" s="655"/>
      <c r="AI18" s="671"/>
      <c r="AJ18" s="461"/>
      <c r="AK18" s="462"/>
      <c r="AL18" s="457"/>
      <c r="AM18" s="457"/>
      <c r="AN18" s="12"/>
      <c r="AO18" s="12"/>
      <c r="AP18" s="12"/>
      <c r="AQ18" s="12"/>
      <c r="AR18" s="12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</row>
    <row r="19" spans="1:177" x14ac:dyDescent="0.2">
      <c r="A19" s="619" t="s">
        <v>3</v>
      </c>
      <c r="B19" s="227">
        <v>95</v>
      </c>
      <c r="C19" s="228">
        <v>105</v>
      </c>
      <c r="D19" s="229">
        <v>93</v>
      </c>
      <c r="E19" s="620">
        <v>113</v>
      </c>
      <c r="F19" s="227">
        <v>127</v>
      </c>
      <c r="G19" s="232">
        <v>156</v>
      </c>
      <c r="H19" s="233">
        <v>191</v>
      </c>
      <c r="I19" s="234">
        <v>179</v>
      </c>
      <c r="J19" s="235">
        <v>179</v>
      </c>
      <c r="K19" s="227">
        <v>112</v>
      </c>
      <c r="L19" s="227">
        <v>77</v>
      </c>
      <c r="M19" s="231">
        <v>74</v>
      </c>
      <c r="N19" s="615">
        <v>47</v>
      </c>
      <c r="O19" s="235">
        <v>51</v>
      </c>
      <c r="P19" s="368">
        <v>69</v>
      </c>
      <c r="Q19" s="615">
        <v>75</v>
      </c>
      <c r="R19" s="448">
        <v>66</v>
      </c>
      <c r="S19" s="448">
        <v>52</v>
      </c>
      <c r="T19" s="846">
        <v>48</v>
      </c>
      <c r="U19" s="833">
        <v>43</v>
      </c>
      <c r="V19" s="636">
        <v>36</v>
      </c>
      <c r="W19" s="621">
        <v>27</v>
      </c>
      <c r="X19" s="621">
        <v>18</v>
      </c>
      <c r="Y19" s="621">
        <v>19</v>
      </c>
      <c r="Z19" s="621">
        <v>32</v>
      </c>
      <c r="AA19" s="621">
        <v>25</v>
      </c>
      <c r="AB19" s="621">
        <v>21</v>
      </c>
      <c r="AC19" s="621">
        <v>25</v>
      </c>
      <c r="AD19" s="622">
        <v>21</v>
      </c>
      <c r="AE19" s="623">
        <v>32</v>
      </c>
      <c r="AF19" s="80">
        <f t="shared" ref="AF19:AF41" si="25">IF(AE19&gt;20,(AE19-AD19)/AD19," ")</f>
        <v>0.52380952380952384</v>
      </c>
      <c r="AG19" s="397">
        <f t="shared" ref="AG19:AG41" si="26">IF(AE19&gt;20,(AE19-Z19)/Z19,"")</f>
        <v>0</v>
      </c>
      <c r="AH19" s="656">
        <f t="shared" ref="AH19:AH41" si="27">IF(T19=0,"  ",IF(AE19&gt;20,(AE19-U19)/U19," "))</f>
        <v>-0.2558139534883721</v>
      </c>
      <c r="AI19" s="667">
        <f t="shared" ref="AI19:AI41" si="28">IF(AC19=0,"  ",IF(AC19=0,"  ",AVERAGE(AC19:AE19)))</f>
        <v>26</v>
      </c>
      <c r="AJ19" s="463"/>
      <c r="AK19" s="457"/>
      <c r="AL19" s="457"/>
      <c r="AM19" s="457"/>
      <c r="AN19" s="12"/>
      <c r="AO19" s="12"/>
      <c r="AP19" s="12"/>
      <c r="AQ19" s="12"/>
      <c r="AR19" s="12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</row>
    <row r="20" spans="1:177" x14ac:dyDescent="0.2">
      <c r="A20" s="530" t="s">
        <v>107</v>
      </c>
      <c r="B20" s="58">
        <v>4</v>
      </c>
      <c r="C20" s="62">
        <v>1</v>
      </c>
      <c r="D20" s="24">
        <v>4</v>
      </c>
      <c r="E20" s="59">
        <v>2</v>
      </c>
      <c r="F20" s="58">
        <v>6</v>
      </c>
      <c r="G20" s="9">
        <v>6</v>
      </c>
      <c r="H20" s="11">
        <v>9</v>
      </c>
      <c r="I20" s="18">
        <v>19</v>
      </c>
      <c r="J20" s="61">
        <v>22</v>
      </c>
      <c r="K20" s="58">
        <v>93</v>
      </c>
      <c r="L20" s="58">
        <v>151</v>
      </c>
      <c r="M20" s="7">
        <v>172</v>
      </c>
      <c r="N20" s="727">
        <v>196</v>
      </c>
      <c r="O20" s="61">
        <v>199</v>
      </c>
      <c r="P20" s="199">
        <v>174</v>
      </c>
      <c r="Q20" s="728">
        <v>147</v>
      </c>
      <c r="R20" s="687">
        <v>152</v>
      </c>
      <c r="S20" s="687">
        <v>141</v>
      </c>
      <c r="T20" s="847">
        <v>160</v>
      </c>
      <c r="U20" s="834">
        <v>133</v>
      </c>
      <c r="V20" s="637">
        <v>150</v>
      </c>
      <c r="W20" s="102">
        <v>166</v>
      </c>
      <c r="X20" s="102">
        <v>158</v>
      </c>
      <c r="Y20" s="102">
        <v>154</v>
      </c>
      <c r="Z20" s="102">
        <v>122</v>
      </c>
      <c r="AA20" s="102">
        <v>129</v>
      </c>
      <c r="AB20" s="102">
        <v>143</v>
      </c>
      <c r="AC20" s="102">
        <v>136</v>
      </c>
      <c r="AD20" s="603">
        <v>166</v>
      </c>
      <c r="AE20" s="804">
        <v>165</v>
      </c>
      <c r="AF20" s="729">
        <f t="shared" si="25"/>
        <v>-6.024096385542169E-3</v>
      </c>
      <c r="AG20" s="398">
        <f t="shared" si="26"/>
        <v>0.35245901639344263</v>
      </c>
      <c r="AH20" s="879">
        <f t="shared" si="27"/>
        <v>0.24060150375939848</v>
      </c>
      <c r="AI20" s="733">
        <f t="shared" si="28"/>
        <v>155.66666666666666</v>
      </c>
      <c r="AJ20" s="463"/>
      <c r="AK20" s="457"/>
      <c r="AL20" s="457"/>
      <c r="AM20" s="457"/>
      <c r="AN20" s="12"/>
      <c r="AO20" s="12"/>
      <c r="AP20" s="12"/>
      <c r="AQ20" s="12"/>
      <c r="AR20" s="12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</row>
    <row r="21" spans="1:177" x14ac:dyDescent="0.2">
      <c r="A21" s="530" t="s">
        <v>83</v>
      </c>
      <c r="B21" s="58">
        <v>279</v>
      </c>
      <c r="C21" s="62">
        <v>332</v>
      </c>
      <c r="D21" s="24">
        <v>383</v>
      </c>
      <c r="E21" s="59">
        <v>391</v>
      </c>
      <c r="F21" s="58">
        <v>441</v>
      </c>
      <c r="G21" s="9">
        <v>482</v>
      </c>
      <c r="H21" s="11">
        <v>483</v>
      </c>
      <c r="I21" s="18">
        <v>446</v>
      </c>
      <c r="J21" s="61">
        <v>451</v>
      </c>
      <c r="K21" s="58">
        <v>441</v>
      </c>
      <c r="L21" s="58">
        <v>475</v>
      </c>
      <c r="M21" s="7">
        <v>485</v>
      </c>
      <c r="N21" s="727">
        <v>501</v>
      </c>
      <c r="O21" s="61">
        <v>507</v>
      </c>
      <c r="P21" s="199">
        <v>539</v>
      </c>
      <c r="Q21" s="728">
        <v>591</v>
      </c>
      <c r="R21" s="687">
        <v>554</v>
      </c>
      <c r="S21" s="687">
        <v>514</v>
      </c>
      <c r="T21" s="847">
        <v>468</v>
      </c>
      <c r="U21" s="834">
        <v>502</v>
      </c>
      <c r="V21" s="637">
        <v>476</v>
      </c>
      <c r="W21" s="102">
        <v>452</v>
      </c>
      <c r="X21" s="102">
        <v>489</v>
      </c>
      <c r="Y21" s="102">
        <v>478</v>
      </c>
      <c r="Z21" s="102">
        <v>445</v>
      </c>
      <c r="AA21" s="102">
        <v>398</v>
      </c>
      <c r="AB21" s="102">
        <v>344</v>
      </c>
      <c r="AC21" s="102">
        <v>338</v>
      </c>
      <c r="AD21" s="603">
        <v>313</v>
      </c>
      <c r="AE21" s="804">
        <v>303</v>
      </c>
      <c r="AF21" s="729">
        <f t="shared" si="25"/>
        <v>-3.1948881789137379E-2</v>
      </c>
      <c r="AG21" s="398">
        <f t="shared" si="26"/>
        <v>-0.31910112359550563</v>
      </c>
      <c r="AH21" s="879">
        <f t="shared" si="27"/>
        <v>-0.39641434262948205</v>
      </c>
      <c r="AI21" s="733">
        <f t="shared" si="28"/>
        <v>318</v>
      </c>
      <c r="AJ21" s="463"/>
      <c r="AK21" s="460"/>
      <c r="AL21" s="457"/>
      <c r="AM21" s="464"/>
      <c r="AN21" s="12"/>
      <c r="AO21" s="12"/>
      <c r="AP21" s="12"/>
      <c r="AQ21" s="12"/>
      <c r="AR21" s="12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</row>
    <row r="22" spans="1:177" s="531" customFormat="1" x14ac:dyDescent="0.2">
      <c r="A22" s="530" t="s">
        <v>57</v>
      </c>
      <c r="B22" s="58">
        <v>0</v>
      </c>
      <c r="C22" s="62">
        <v>0</v>
      </c>
      <c r="D22" s="24">
        <v>0</v>
      </c>
      <c r="E22" s="59">
        <v>0</v>
      </c>
      <c r="F22" s="58">
        <v>0</v>
      </c>
      <c r="G22" s="9">
        <v>6</v>
      </c>
      <c r="H22" s="11">
        <v>18</v>
      </c>
      <c r="I22" s="18">
        <v>26</v>
      </c>
      <c r="J22" s="61">
        <v>20</v>
      </c>
      <c r="K22" s="58">
        <v>33</v>
      </c>
      <c r="L22" s="58">
        <v>36</v>
      </c>
      <c r="M22" s="7">
        <v>45</v>
      </c>
      <c r="N22" s="727">
        <v>52</v>
      </c>
      <c r="O22" s="61">
        <v>58</v>
      </c>
      <c r="P22" s="199">
        <v>86</v>
      </c>
      <c r="Q22" s="728">
        <v>112</v>
      </c>
      <c r="R22" s="687">
        <v>105</v>
      </c>
      <c r="S22" s="687">
        <v>83</v>
      </c>
      <c r="T22" s="847">
        <v>73</v>
      </c>
      <c r="U22" s="834">
        <v>74</v>
      </c>
      <c r="V22" s="637">
        <v>58</v>
      </c>
      <c r="W22" s="102">
        <v>63</v>
      </c>
      <c r="X22" s="102">
        <v>67</v>
      </c>
      <c r="Y22" s="102">
        <v>62</v>
      </c>
      <c r="Z22" s="102">
        <v>64</v>
      </c>
      <c r="AA22" s="102">
        <v>57</v>
      </c>
      <c r="AB22" s="102">
        <v>51</v>
      </c>
      <c r="AC22" s="102">
        <v>37</v>
      </c>
      <c r="AD22" s="603">
        <v>33</v>
      </c>
      <c r="AE22" s="804">
        <v>25</v>
      </c>
      <c r="AF22" s="729">
        <f t="shared" si="25"/>
        <v>-0.24242424242424243</v>
      </c>
      <c r="AG22" s="398">
        <f t="shared" si="26"/>
        <v>-0.609375</v>
      </c>
      <c r="AH22" s="879">
        <f t="shared" si="27"/>
        <v>-0.66216216216216217</v>
      </c>
      <c r="AI22" s="733">
        <f t="shared" si="28"/>
        <v>31.666666666666668</v>
      </c>
      <c r="AJ22" s="463"/>
      <c r="AK22" s="457"/>
      <c r="AL22" s="465"/>
      <c r="AM22" s="465"/>
      <c r="AN22" s="13"/>
      <c r="AO22" s="13"/>
      <c r="AP22" s="13"/>
      <c r="AQ22" s="13"/>
      <c r="AR22" s="13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</row>
    <row r="23" spans="1:177" x14ac:dyDescent="0.2">
      <c r="A23" s="532" t="s">
        <v>4</v>
      </c>
      <c r="B23" s="48">
        <v>137</v>
      </c>
      <c r="C23" s="49">
        <v>145</v>
      </c>
      <c r="D23" s="50">
        <v>130</v>
      </c>
      <c r="E23" s="113">
        <v>134</v>
      </c>
      <c r="F23" s="48">
        <v>146</v>
      </c>
      <c r="G23" s="114">
        <v>136</v>
      </c>
      <c r="H23" s="115">
        <v>163</v>
      </c>
      <c r="I23" s="53">
        <v>165</v>
      </c>
      <c r="J23" s="54">
        <v>168</v>
      </c>
      <c r="K23" s="48">
        <v>174</v>
      </c>
      <c r="L23" s="48">
        <v>183</v>
      </c>
      <c r="M23" s="55">
        <v>194</v>
      </c>
      <c r="N23" s="343">
        <v>184</v>
      </c>
      <c r="O23" s="54">
        <v>208</v>
      </c>
      <c r="P23" s="271">
        <v>190</v>
      </c>
      <c r="Q23" s="610">
        <v>183</v>
      </c>
      <c r="R23" s="442">
        <v>169</v>
      </c>
      <c r="S23" s="442">
        <v>151</v>
      </c>
      <c r="T23" s="848">
        <v>155</v>
      </c>
      <c r="U23" s="835">
        <v>157</v>
      </c>
      <c r="V23" s="638">
        <v>143</v>
      </c>
      <c r="W23" s="116">
        <v>140</v>
      </c>
      <c r="X23" s="116">
        <v>141</v>
      </c>
      <c r="Y23" s="116">
        <v>153</v>
      </c>
      <c r="Z23" s="116">
        <v>134</v>
      </c>
      <c r="AA23" s="116">
        <v>110</v>
      </c>
      <c r="AB23" s="116">
        <v>105</v>
      </c>
      <c r="AC23" s="116">
        <v>100</v>
      </c>
      <c r="AD23" s="604">
        <v>102</v>
      </c>
      <c r="AE23" s="430">
        <v>109</v>
      </c>
      <c r="AF23" s="57">
        <f t="shared" si="25"/>
        <v>6.8627450980392163E-2</v>
      </c>
      <c r="AG23" s="399">
        <f t="shared" si="26"/>
        <v>-0.18656716417910449</v>
      </c>
      <c r="AH23" s="657">
        <f t="shared" si="27"/>
        <v>-0.30573248407643311</v>
      </c>
      <c r="AI23" s="668">
        <f t="shared" si="28"/>
        <v>103.66666666666667</v>
      </c>
      <c r="AJ23" s="463"/>
      <c r="AK23" s="457"/>
      <c r="AL23" s="457"/>
      <c r="AM23" s="457"/>
      <c r="AN23" s="12"/>
      <c r="AO23" s="12"/>
      <c r="AP23" s="12"/>
      <c r="AQ23" s="12"/>
      <c r="AR23" s="12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</row>
    <row r="24" spans="1:177" x14ac:dyDescent="0.2">
      <c r="A24" s="530" t="s">
        <v>40</v>
      </c>
      <c r="B24" s="58">
        <v>0</v>
      </c>
      <c r="C24" s="62">
        <v>0</v>
      </c>
      <c r="D24" s="24">
        <v>0</v>
      </c>
      <c r="E24" s="59">
        <v>0</v>
      </c>
      <c r="F24" s="58">
        <v>0</v>
      </c>
      <c r="G24" s="9">
        <v>0</v>
      </c>
      <c r="H24" s="11">
        <v>0</v>
      </c>
      <c r="I24" s="18">
        <v>0</v>
      </c>
      <c r="J24" s="61">
        <v>0</v>
      </c>
      <c r="K24" s="58">
        <v>0</v>
      </c>
      <c r="L24" s="58">
        <v>4</v>
      </c>
      <c r="M24" s="7">
        <v>4</v>
      </c>
      <c r="N24" s="727">
        <v>6</v>
      </c>
      <c r="O24" s="61">
        <v>4</v>
      </c>
      <c r="P24" s="199">
        <v>1</v>
      </c>
      <c r="Q24" s="728">
        <v>4</v>
      </c>
      <c r="R24" s="687">
        <v>7</v>
      </c>
      <c r="S24" s="687">
        <v>6</v>
      </c>
      <c r="T24" s="847">
        <v>8</v>
      </c>
      <c r="U24" s="834">
        <v>7</v>
      </c>
      <c r="V24" s="637">
        <v>4</v>
      </c>
      <c r="W24" s="102">
        <v>6</v>
      </c>
      <c r="X24" s="102">
        <v>7</v>
      </c>
      <c r="Y24" s="102">
        <v>7</v>
      </c>
      <c r="Z24" s="102">
        <v>10</v>
      </c>
      <c r="AA24" s="102">
        <v>9</v>
      </c>
      <c r="AB24" s="102">
        <v>7</v>
      </c>
      <c r="AC24" s="102">
        <v>7</v>
      </c>
      <c r="AD24" s="603">
        <v>3</v>
      </c>
      <c r="AE24" s="804">
        <v>4</v>
      </c>
      <c r="AF24" s="729" t="str">
        <f t="shared" si="25"/>
        <v xml:space="preserve"> </v>
      </c>
      <c r="AG24" s="398" t="str">
        <f t="shared" si="26"/>
        <v/>
      </c>
      <c r="AH24" s="879" t="str">
        <f t="shared" si="27"/>
        <v xml:space="preserve"> </v>
      </c>
      <c r="AI24" s="733">
        <f t="shared" si="28"/>
        <v>4.666666666666667</v>
      </c>
      <c r="AJ24" s="463"/>
      <c r="AK24" s="457"/>
      <c r="AL24" s="457"/>
      <c r="AM24" s="457"/>
      <c r="AN24" s="12"/>
      <c r="AO24" s="12"/>
      <c r="AP24" s="12"/>
      <c r="AQ24" s="12"/>
      <c r="AR24" s="12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</row>
    <row r="25" spans="1:177" x14ac:dyDescent="0.2">
      <c r="A25" s="530" t="s">
        <v>42</v>
      </c>
      <c r="B25" s="58">
        <v>0</v>
      </c>
      <c r="C25" s="62">
        <v>0</v>
      </c>
      <c r="D25" s="24">
        <v>0</v>
      </c>
      <c r="E25" s="59">
        <v>0</v>
      </c>
      <c r="F25" s="58">
        <v>0</v>
      </c>
      <c r="G25" s="9">
        <v>0</v>
      </c>
      <c r="H25" s="11">
        <v>0</v>
      </c>
      <c r="I25" s="18">
        <v>0</v>
      </c>
      <c r="J25" s="61">
        <v>2</v>
      </c>
      <c r="K25" s="58">
        <v>9</v>
      </c>
      <c r="L25" s="58">
        <v>18</v>
      </c>
      <c r="M25" s="7">
        <v>33</v>
      </c>
      <c r="N25" s="727">
        <v>48</v>
      </c>
      <c r="O25" s="61">
        <v>70</v>
      </c>
      <c r="P25" s="199">
        <v>81</v>
      </c>
      <c r="Q25" s="728">
        <v>109</v>
      </c>
      <c r="R25" s="687">
        <v>118</v>
      </c>
      <c r="S25" s="687">
        <v>133</v>
      </c>
      <c r="T25" s="847">
        <v>130</v>
      </c>
      <c r="U25" s="834">
        <v>140</v>
      </c>
      <c r="V25" s="637">
        <v>154</v>
      </c>
      <c r="W25" s="102">
        <v>159</v>
      </c>
      <c r="X25" s="102">
        <v>170</v>
      </c>
      <c r="Y25" s="102">
        <v>168</v>
      </c>
      <c r="Z25" s="102">
        <v>147</v>
      </c>
      <c r="AA25" s="102">
        <v>113</v>
      </c>
      <c r="AB25" s="102">
        <v>93</v>
      </c>
      <c r="AC25" s="102">
        <v>95</v>
      </c>
      <c r="AD25" s="603">
        <v>94</v>
      </c>
      <c r="AE25" s="804">
        <v>80</v>
      </c>
      <c r="AF25" s="729">
        <f t="shared" si="25"/>
        <v>-0.14893617021276595</v>
      </c>
      <c r="AG25" s="398">
        <f t="shared" si="26"/>
        <v>-0.45578231292517007</v>
      </c>
      <c r="AH25" s="879">
        <f t="shared" si="27"/>
        <v>-0.42857142857142855</v>
      </c>
      <c r="AI25" s="733">
        <f t="shared" si="28"/>
        <v>89.666666666666671</v>
      </c>
      <c r="AJ25" s="463"/>
      <c r="AK25" s="457"/>
      <c r="AL25" s="457"/>
      <c r="AM25" s="457"/>
      <c r="AN25" s="12"/>
      <c r="AO25" s="12"/>
      <c r="AP25" s="12"/>
      <c r="AQ25" s="12"/>
      <c r="AR25" s="12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</row>
    <row r="26" spans="1:177" x14ac:dyDescent="0.2">
      <c r="A26" s="530" t="s">
        <v>5</v>
      </c>
      <c r="B26" s="58">
        <v>8</v>
      </c>
      <c r="C26" s="62">
        <v>6</v>
      </c>
      <c r="D26" s="24">
        <v>7</v>
      </c>
      <c r="E26" s="59">
        <v>10</v>
      </c>
      <c r="F26" s="58">
        <v>11</v>
      </c>
      <c r="G26" s="9">
        <v>11</v>
      </c>
      <c r="H26" s="11">
        <v>11</v>
      </c>
      <c r="I26" s="18">
        <v>6</v>
      </c>
      <c r="J26" s="61">
        <v>8</v>
      </c>
      <c r="K26" s="58">
        <v>5</v>
      </c>
      <c r="L26" s="58">
        <v>4</v>
      </c>
      <c r="M26" s="7">
        <v>6</v>
      </c>
      <c r="N26" s="727">
        <v>8</v>
      </c>
      <c r="O26" s="61">
        <v>7</v>
      </c>
      <c r="P26" s="199">
        <v>7</v>
      </c>
      <c r="Q26" s="728">
        <v>3</v>
      </c>
      <c r="R26" s="687">
        <v>7</v>
      </c>
      <c r="S26" s="687">
        <v>12</v>
      </c>
      <c r="T26" s="847">
        <v>11</v>
      </c>
      <c r="U26" s="834">
        <v>9</v>
      </c>
      <c r="V26" s="637">
        <v>7</v>
      </c>
      <c r="W26" s="102">
        <v>8</v>
      </c>
      <c r="X26" s="102">
        <v>8</v>
      </c>
      <c r="Y26" s="102">
        <v>6</v>
      </c>
      <c r="Z26" s="102">
        <v>6</v>
      </c>
      <c r="AA26" s="102">
        <v>2</v>
      </c>
      <c r="AB26" s="102">
        <v>3</v>
      </c>
      <c r="AC26" s="102">
        <v>2</v>
      </c>
      <c r="AD26" s="603">
        <v>2</v>
      </c>
      <c r="AE26" s="804">
        <v>2</v>
      </c>
      <c r="AF26" s="729" t="str">
        <f t="shared" si="25"/>
        <v xml:space="preserve"> </v>
      </c>
      <c r="AG26" s="398" t="str">
        <f t="shared" si="26"/>
        <v/>
      </c>
      <c r="AH26" s="879" t="str">
        <f t="shared" si="27"/>
        <v xml:space="preserve"> </v>
      </c>
      <c r="AI26" s="733">
        <f t="shared" si="28"/>
        <v>2</v>
      </c>
      <c r="AJ26" s="463"/>
      <c r="AK26" s="457"/>
      <c r="AL26" s="457"/>
      <c r="AM26" s="457"/>
      <c r="AN26" s="12"/>
      <c r="AO26" s="12"/>
      <c r="AP26" s="12"/>
      <c r="AQ26" s="12"/>
      <c r="AR26" s="12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</row>
    <row r="27" spans="1:177" s="531" customFormat="1" x14ac:dyDescent="0.2">
      <c r="A27" s="530" t="s">
        <v>6</v>
      </c>
      <c r="B27" s="58">
        <v>169</v>
      </c>
      <c r="C27" s="22">
        <v>157</v>
      </c>
      <c r="D27" s="24">
        <v>144</v>
      </c>
      <c r="E27" s="59">
        <v>131</v>
      </c>
      <c r="F27" s="58">
        <v>151</v>
      </c>
      <c r="G27" s="9">
        <v>193</v>
      </c>
      <c r="H27" s="11">
        <v>241</v>
      </c>
      <c r="I27" s="18">
        <v>267</v>
      </c>
      <c r="J27" s="61">
        <v>240</v>
      </c>
      <c r="K27" s="58">
        <v>213</v>
      </c>
      <c r="L27" s="58">
        <v>221</v>
      </c>
      <c r="M27" s="7">
        <v>214</v>
      </c>
      <c r="N27" s="727">
        <v>224</v>
      </c>
      <c r="O27" s="61">
        <v>233</v>
      </c>
      <c r="P27" s="199">
        <v>256</v>
      </c>
      <c r="Q27" s="728">
        <v>214</v>
      </c>
      <c r="R27" s="687">
        <v>190</v>
      </c>
      <c r="S27" s="687">
        <v>176</v>
      </c>
      <c r="T27" s="847">
        <v>159</v>
      </c>
      <c r="U27" s="834">
        <v>145</v>
      </c>
      <c r="V27" s="637">
        <v>135</v>
      </c>
      <c r="W27" s="102">
        <v>131</v>
      </c>
      <c r="X27" s="102">
        <v>121</v>
      </c>
      <c r="Y27" s="102">
        <v>113</v>
      </c>
      <c r="Z27" s="102">
        <v>128</v>
      </c>
      <c r="AA27" s="102">
        <v>111</v>
      </c>
      <c r="AB27" s="102">
        <v>92</v>
      </c>
      <c r="AC27" s="102">
        <v>95</v>
      </c>
      <c r="AD27" s="603">
        <v>105</v>
      </c>
      <c r="AE27" s="804">
        <v>103</v>
      </c>
      <c r="AF27" s="729">
        <f t="shared" si="25"/>
        <v>-1.9047619047619049E-2</v>
      </c>
      <c r="AG27" s="398">
        <f t="shared" si="26"/>
        <v>-0.1953125</v>
      </c>
      <c r="AH27" s="879">
        <f t="shared" si="27"/>
        <v>-0.28965517241379313</v>
      </c>
      <c r="AI27" s="733">
        <f t="shared" si="28"/>
        <v>101</v>
      </c>
      <c r="AJ27" s="463"/>
      <c r="AK27" s="457"/>
      <c r="AL27" s="465"/>
      <c r="AM27" s="465"/>
      <c r="AN27" s="13"/>
      <c r="AO27" s="13"/>
      <c r="AP27" s="13"/>
      <c r="AQ27" s="13"/>
      <c r="AR27" s="13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</row>
    <row r="28" spans="1:177" s="531" customFormat="1" x14ac:dyDescent="0.2">
      <c r="A28" s="532" t="s">
        <v>54</v>
      </c>
      <c r="B28" s="48">
        <v>0</v>
      </c>
      <c r="C28" s="112">
        <v>0</v>
      </c>
      <c r="D28" s="50">
        <v>0</v>
      </c>
      <c r="E28" s="113">
        <v>0</v>
      </c>
      <c r="F28" s="48">
        <v>0</v>
      </c>
      <c r="G28" s="114">
        <v>0</v>
      </c>
      <c r="H28" s="115">
        <v>0</v>
      </c>
      <c r="I28" s="53">
        <v>0</v>
      </c>
      <c r="J28" s="54">
        <v>0</v>
      </c>
      <c r="K28" s="48">
        <v>1</v>
      </c>
      <c r="L28" s="48">
        <v>0</v>
      </c>
      <c r="M28" s="55">
        <v>0</v>
      </c>
      <c r="N28" s="343">
        <v>9</v>
      </c>
      <c r="O28" s="54">
        <v>5</v>
      </c>
      <c r="P28" s="271">
        <v>5</v>
      </c>
      <c r="Q28" s="610">
        <v>7</v>
      </c>
      <c r="R28" s="442">
        <v>3</v>
      </c>
      <c r="S28" s="442">
        <v>1</v>
      </c>
      <c r="T28" s="848">
        <v>9</v>
      </c>
      <c r="U28" s="835">
        <v>6</v>
      </c>
      <c r="V28" s="638">
        <v>5</v>
      </c>
      <c r="W28" s="116">
        <v>0</v>
      </c>
      <c r="X28" s="116">
        <v>6</v>
      </c>
      <c r="Y28" s="116">
        <v>3</v>
      </c>
      <c r="Z28" s="116">
        <v>6</v>
      </c>
      <c r="AA28" s="116">
        <v>7</v>
      </c>
      <c r="AB28" s="116">
        <v>0</v>
      </c>
      <c r="AC28" s="116">
        <v>0</v>
      </c>
      <c r="AD28" s="604">
        <v>0</v>
      </c>
      <c r="AE28" s="430">
        <v>0</v>
      </c>
      <c r="AF28" s="57" t="str">
        <f t="shared" si="25"/>
        <v xml:space="preserve"> </v>
      </c>
      <c r="AG28" s="399" t="str">
        <f t="shared" si="26"/>
        <v/>
      </c>
      <c r="AH28" s="657" t="str">
        <f t="shared" si="27"/>
        <v xml:space="preserve"> </v>
      </c>
      <c r="AI28" s="668" t="str">
        <f t="shared" si="28"/>
        <v xml:space="preserve">  </v>
      </c>
      <c r="AJ28" s="463"/>
      <c r="AK28" s="457"/>
      <c r="AL28" s="465"/>
      <c r="AM28" s="465"/>
      <c r="AN28" s="13"/>
      <c r="AO28" s="13"/>
      <c r="AP28" s="13"/>
      <c r="AQ28" s="13"/>
      <c r="AR28" s="13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</row>
    <row r="29" spans="1:177" s="533" customFormat="1" x14ac:dyDescent="0.2">
      <c r="A29" s="530" t="s">
        <v>108</v>
      </c>
      <c r="B29" s="58">
        <v>0</v>
      </c>
      <c r="C29" s="62">
        <v>0</v>
      </c>
      <c r="D29" s="24">
        <v>0</v>
      </c>
      <c r="E29" s="59">
        <v>0</v>
      </c>
      <c r="F29" s="58">
        <v>0</v>
      </c>
      <c r="G29" s="9">
        <v>16</v>
      </c>
      <c r="H29" s="11">
        <v>37</v>
      </c>
      <c r="I29" s="18">
        <v>50</v>
      </c>
      <c r="J29" s="61">
        <v>44</v>
      </c>
      <c r="K29" s="58">
        <v>55</v>
      </c>
      <c r="L29" s="58">
        <v>44</v>
      </c>
      <c r="M29" s="7">
        <v>53</v>
      </c>
      <c r="N29" s="727">
        <v>37</v>
      </c>
      <c r="O29" s="61">
        <v>46</v>
      </c>
      <c r="P29" s="199">
        <v>52</v>
      </c>
      <c r="Q29" s="728">
        <v>54</v>
      </c>
      <c r="R29" s="687">
        <v>52</v>
      </c>
      <c r="S29" s="687">
        <v>46</v>
      </c>
      <c r="T29" s="847">
        <v>36</v>
      </c>
      <c r="U29" s="834">
        <v>38</v>
      </c>
      <c r="V29" s="637">
        <v>39</v>
      </c>
      <c r="W29" s="102">
        <v>43</v>
      </c>
      <c r="X29" s="102">
        <v>50</v>
      </c>
      <c r="Y29" s="102">
        <v>39</v>
      </c>
      <c r="Z29" s="102">
        <v>33</v>
      </c>
      <c r="AA29" s="102">
        <v>54</v>
      </c>
      <c r="AB29" s="102">
        <v>54</v>
      </c>
      <c r="AC29" s="102">
        <v>43</v>
      </c>
      <c r="AD29" s="603">
        <v>34</v>
      </c>
      <c r="AE29" s="804">
        <v>24</v>
      </c>
      <c r="AF29" s="729">
        <f t="shared" si="25"/>
        <v>-0.29411764705882354</v>
      </c>
      <c r="AG29" s="398">
        <f t="shared" si="26"/>
        <v>-0.27272727272727271</v>
      </c>
      <c r="AH29" s="879">
        <f t="shared" si="27"/>
        <v>-0.36842105263157893</v>
      </c>
      <c r="AI29" s="733">
        <f t="shared" si="28"/>
        <v>33.666666666666664</v>
      </c>
      <c r="AJ29" s="463"/>
      <c r="AK29" s="457"/>
      <c r="AL29" s="466"/>
      <c r="AM29" s="466"/>
      <c r="AN29" s="14"/>
      <c r="AO29" s="14"/>
      <c r="AP29" s="14"/>
      <c r="AQ29" s="14"/>
      <c r="AR29" s="1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</row>
    <row r="30" spans="1:177" s="533" customFormat="1" x14ac:dyDescent="0.2">
      <c r="A30" s="530" t="s">
        <v>109</v>
      </c>
      <c r="B30" s="58">
        <v>0</v>
      </c>
      <c r="C30" s="62">
        <v>0</v>
      </c>
      <c r="D30" s="24">
        <v>0</v>
      </c>
      <c r="E30" s="59">
        <v>0</v>
      </c>
      <c r="F30" s="58">
        <v>0</v>
      </c>
      <c r="G30" s="9">
        <v>3</v>
      </c>
      <c r="H30" s="11">
        <v>34</v>
      </c>
      <c r="I30" s="18">
        <v>42</v>
      </c>
      <c r="J30" s="61">
        <v>40</v>
      </c>
      <c r="K30" s="58">
        <v>33</v>
      </c>
      <c r="L30" s="58">
        <v>36</v>
      </c>
      <c r="M30" s="7">
        <v>38</v>
      </c>
      <c r="N30" s="727">
        <v>30</v>
      </c>
      <c r="O30" s="61">
        <v>31</v>
      </c>
      <c r="P30" s="199">
        <v>36</v>
      </c>
      <c r="Q30" s="728">
        <v>23</v>
      </c>
      <c r="R30" s="687">
        <v>19</v>
      </c>
      <c r="S30" s="687">
        <v>27</v>
      </c>
      <c r="T30" s="847">
        <v>30</v>
      </c>
      <c r="U30" s="834">
        <v>26</v>
      </c>
      <c r="V30" s="637">
        <v>27</v>
      </c>
      <c r="W30" s="102">
        <v>42</v>
      </c>
      <c r="X30" s="102">
        <v>42</v>
      </c>
      <c r="Y30" s="102">
        <v>53</v>
      </c>
      <c r="Z30" s="102">
        <v>40</v>
      </c>
      <c r="AA30" s="102">
        <v>46</v>
      </c>
      <c r="AB30" s="102">
        <v>52</v>
      </c>
      <c r="AC30" s="102">
        <v>41</v>
      </c>
      <c r="AD30" s="603">
        <v>43</v>
      </c>
      <c r="AE30" s="804">
        <v>52</v>
      </c>
      <c r="AF30" s="729">
        <f t="shared" si="25"/>
        <v>0.20930232558139536</v>
      </c>
      <c r="AG30" s="398">
        <f t="shared" si="26"/>
        <v>0.3</v>
      </c>
      <c r="AH30" s="879">
        <f t="shared" si="27"/>
        <v>1</v>
      </c>
      <c r="AI30" s="733">
        <f t="shared" si="28"/>
        <v>45.333333333333336</v>
      </c>
      <c r="AJ30" s="463"/>
      <c r="AK30" s="457"/>
      <c r="AL30" s="466"/>
      <c r="AM30" s="466"/>
      <c r="AN30" s="14"/>
      <c r="AO30" s="14"/>
      <c r="AP30" s="14"/>
      <c r="AQ30" s="14"/>
      <c r="AR30" s="1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</row>
    <row r="31" spans="1:177" x14ac:dyDescent="0.2">
      <c r="A31" s="530" t="s">
        <v>30</v>
      </c>
      <c r="B31" s="58">
        <v>0</v>
      </c>
      <c r="C31" s="62">
        <v>0</v>
      </c>
      <c r="D31" s="24">
        <v>0</v>
      </c>
      <c r="E31" s="59">
        <v>0</v>
      </c>
      <c r="F31" s="58">
        <v>0</v>
      </c>
      <c r="G31" s="9">
        <v>0</v>
      </c>
      <c r="H31" s="11">
        <v>2</v>
      </c>
      <c r="I31" s="18">
        <v>17</v>
      </c>
      <c r="J31" s="61">
        <v>27</v>
      </c>
      <c r="K31" s="58">
        <v>37</v>
      </c>
      <c r="L31" s="58">
        <v>41</v>
      </c>
      <c r="M31" s="7">
        <v>52</v>
      </c>
      <c r="N31" s="727">
        <v>61</v>
      </c>
      <c r="O31" s="61">
        <v>80</v>
      </c>
      <c r="P31" s="199">
        <v>88</v>
      </c>
      <c r="Q31" s="728">
        <v>66</v>
      </c>
      <c r="R31" s="687">
        <v>57</v>
      </c>
      <c r="S31" s="687">
        <v>61</v>
      </c>
      <c r="T31" s="847">
        <v>55</v>
      </c>
      <c r="U31" s="834">
        <v>62</v>
      </c>
      <c r="V31" s="637">
        <v>61</v>
      </c>
      <c r="W31" s="102">
        <v>49</v>
      </c>
      <c r="X31" s="102">
        <v>48</v>
      </c>
      <c r="Y31" s="102">
        <v>39</v>
      </c>
      <c r="Z31" s="102">
        <v>40</v>
      </c>
      <c r="AA31" s="102">
        <v>30</v>
      </c>
      <c r="AB31" s="102">
        <v>31</v>
      </c>
      <c r="AC31" s="102">
        <v>16</v>
      </c>
      <c r="AD31" s="603">
        <v>17</v>
      </c>
      <c r="AE31" s="804">
        <v>19</v>
      </c>
      <c r="AF31" s="729" t="str">
        <f t="shared" si="25"/>
        <v xml:space="preserve"> </v>
      </c>
      <c r="AG31" s="398" t="str">
        <f t="shared" si="26"/>
        <v/>
      </c>
      <c r="AH31" s="879" t="str">
        <f t="shared" si="27"/>
        <v xml:space="preserve"> </v>
      </c>
      <c r="AI31" s="733">
        <f t="shared" si="28"/>
        <v>17.333333333333332</v>
      </c>
      <c r="AJ31" s="463"/>
      <c r="AK31" s="457"/>
      <c r="AL31" s="457"/>
      <c r="AM31" s="457"/>
      <c r="AN31" s="12"/>
      <c r="AO31" s="12"/>
      <c r="AP31" s="12"/>
      <c r="AQ31" s="12"/>
      <c r="AR31" s="12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</row>
    <row r="32" spans="1:177" ht="13.5" hidden="1" x14ac:dyDescent="0.2">
      <c r="A32" s="530" t="s">
        <v>86</v>
      </c>
      <c r="B32" s="58">
        <v>121</v>
      </c>
      <c r="C32" s="22">
        <v>102</v>
      </c>
      <c r="D32" s="24">
        <v>93</v>
      </c>
      <c r="E32" s="59">
        <v>87</v>
      </c>
      <c r="F32" s="58">
        <v>116</v>
      </c>
      <c r="G32" s="9">
        <v>90</v>
      </c>
      <c r="H32" s="11">
        <v>19</v>
      </c>
      <c r="I32" s="18">
        <v>9</v>
      </c>
      <c r="J32" s="61">
        <v>2</v>
      </c>
      <c r="K32" s="58">
        <v>1</v>
      </c>
      <c r="L32" s="58">
        <v>0</v>
      </c>
      <c r="M32" s="7">
        <v>0</v>
      </c>
      <c r="N32" s="727">
        <v>0</v>
      </c>
      <c r="O32" s="61">
        <v>0</v>
      </c>
      <c r="P32" s="199">
        <v>0</v>
      </c>
      <c r="Q32" s="728">
        <v>0</v>
      </c>
      <c r="R32" s="687">
        <v>0</v>
      </c>
      <c r="S32" s="687">
        <v>0</v>
      </c>
      <c r="T32" s="847">
        <v>0</v>
      </c>
      <c r="U32" s="834">
        <v>0</v>
      </c>
      <c r="V32" s="637">
        <v>0</v>
      </c>
      <c r="W32" s="102"/>
      <c r="X32" s="102"/>
      <c r="Y32" s="102"/>
      <c r="Z32" s="102"/>
      <c r="AA32" s="102"/>
      <c r="AB32" s="102"/>
      <c r="AC32" s="102"/>
      <c r="AD32" s="603"/>
      <c r="AE32" s="804"/>
      <c r="AF32" s="729" t="str">
        <f t="shared" si="25"/>
        <v xml:space="preserve"> </v>
      </c>
      <c r="AG32" s="398" t="str">
        <f t="shared" si="26"/>
        <v/>
      </c>
      <c r="AH32" s="879" t="str">
        <f t="shared" si="27"/>
        <v xml:space="preserve">  </v>
      </c>
      <c r="AI32" s="733" t="str">
        <f t="shared" si="28"/>
        <v xml:space="preserve">  </v>
      </c>
      <c r="AJ32" s="463"/>
      <c r="AK32" s="457"/>
      <c r="AL32" s="457"/>
      <c r="AM32" s="457"/>
      <c r="AN32" s="12"/>
      <c r="AO32" s="12"/>
      <c r="AP32" s="12"/>
      <c r="AQ32" s="12"/>
      <c r="AR32" s="12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</row>
    <row r="33" spans="1:177" x14ac:dyDescent="0.2">
      <c r="A33" s="530" t="s">
        <v>7</v>
      </c>
      <c r="B33" s="58">
        <v>41</v>
      </c>
      <c r="C33" s="62">
        <v>32</v>
      </c>
      <c r="D33" s="24">
        <v>35</v>
      </c>
      <c r="E33" s="59">
        <v>38</v>
      </c>
      <c r="F33" s="58">
        <v>37</v>
      </c>
      <c r="G33" s="9">
        <v>32</v>
      </c>
      <c r="H33" s="11">
        <v>27</v>
      </c>
      <c r="I33" s="18">
        <v>23</v>
      </c>
      <c r="J33" s="61">
        <v>29</v>
      </c>
      <c r="K33" s="58">
        <v>29</v>
      </c>
      <c r="L33" s="58">
        <v>37</v>
      </c>
      <c r="M33" s="7">
        <v>44</v>
      </c>
      <c r="N33" s="727">
        <v>40</v>
      </c>
      <c r="O33" s="61">
        <v>48</v>
      </c>
      <c r="P33" s="199">
        <v>49</v>
      </c>
      <c r="Q33" s="728">
        <v>64</v>
      </c>
      <c r="R33" s="687">
        <v>59</v>
      </c>
      <c r="S33" s="687">
        <v>68</v>
      </c>
      <c r="T33" s="847">
        <f>14+53</f>
        <v>67</v>
      </c>
      <c r="U33" s="834">
        <v>59</v>
      </c>
      <c r="V33" s="637">
        <v>62</v>
      </c>
      <c r="W33" s="102">
        <v>70</v>
      </c>
      <c r="X33" s="102">
        <v>67</v>
      </c>
      <c r="Y33" s="102">
        <v>51</v>
      </c>
      <c r="Z33" s="102">
        <v>50</v>
      </c>
      <c r="AA33" s="102">
        <v>42</v>
      </c>
      <c r="AB33" s="102">
        <v>32</v>
      </c>
      <c r="AC33" s="102">
        <v>41</v>
      </c>
      <c r="AD33" s="603">
        <v>37</v>
      </c>
      <c r="AE33" s="804">
        <v>44</v>
      </c>
      <c r="AF33" s="729">
        <f t="shared" si="25"/>
        <v>0.1891891891891892</v>
      </c>
      <c r="AG33" s="398">
        <f t="shared" si="26"/>
        <v>-0.12</v>
      </c>
      <c r="AH33" s="879">
        <f t="shared" si="27"/>
        <v>-0.25423728813559321</v>
      </c>
      <c r="AI33" s="733">
        <f t="shared" si="28"/>
        <v>40.666666666666664</v>
      </c>
      <c r="AJ33" s="463"/>
      <c r="AK33" s="457"/>
      <c r="AL33" s="457"/>
      <c r="AM33" s="457"/>
      <c r="AN33" s="12"/>
      <c r="AO33" s="12"/>
      <c r="AP33" s="12"/>
      <c r="AQ33" s="12"/>
      <c r="AR33" s="12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</row>
    <row r="34" spans="1:177" s="534" customFormat="1" x14ac:dyDescent="0.2">
      <c r="A34" s="532" t="s">
        <v>8</v>
      </c>
      <c r="B34" s="48">
        <v>31</v>
      </c>
      <c r="C34" s="112">
        <v>31</v>
      </c>
      <c r="D34" s="50">
        <v>23</v>
      </c>
      <c r="E34" s="113">
        <v>26</v>
      </c>
      <c r="F34" s="48">
        <v>43</v>
      </c>
      <c r="G34" s="114">
        <v>49</v>
      </c>
      <c r="H34" s="115">
        <v>39</v>
      </c>
      <c r="I34" s="53">
        <v>39</v>
      </c>
      <c r="J34" s="54">
        <v>35</v>
      </c>
      <c r="K34" s="48">
        <v>37</v>
      </c>
      <c r="L34" s="48">
        <v>47</v>
      </c>
      <c r="M34" s="55">
        <v>42</v>
      </c>
      <c r="N34" s="343">
        <v>29</v>
      </c>
      <c r="O34" s="54">
        <v>26</v>
      </c>
      <c r="P34" s="271">
        <v>29</v>
      </c>
      <c r="Q34" s="610">
        <v>29</v>
      </c>
      <c r="R34" s="442">
        <v>21</v>
      </c>
      <c r="S34" s="442">
        <v>18</v>
      </c>
      <c r="T34" s="848">
        <v>15</v>
      </c>
      <c r="U34" s="835">
        <v>7</v>
      </c>
      <c r="V34" s="638">
        <v>14</v>
      </c>
      <c r="W34" s="116">
        <v>15</v>
      </c>
      <c r="X34" s="116">
        <v>22</v>
      </c>
      <c r="Y34" s="116">
        <v>15</v>
      </c>
      <c r="Z34" s="116">
        <v>15</v>
      </c>
      <c r="AA34" s="116">
        <v>15</v>
      </c>
      <c r="AB34" s="116">
        <v>16</v>
      </c>
      <c r="AC34" s="116">
        <v>11</v>
      </c>
      <c r="AD34" s="604">
        <v>7</v>
      </c>
      <c r="AE34" s="430">
        <v>10</v>
      </c>
      <c r="AF34" s="57" t="str">
        <f t="shared" si="25"/>
        <v xml:space="preserve"> </v>
      </c>
      <c r="AG34" s="399" t="str">
        <f t="shared" si="26"/>
        <v/>
      </c>
      <c r="AH34" s="657" t="str">
        <f t="shared" si="27"/>
        <v xml:space="preserve"> </v>
      </c>
      <c r="AI34" s="668">
        <f t="shared" si="28"/>
        <v>9.3333333333333339</v>
      </c>
      <c r="AJ34" s="463"/>
      <c r="AK34" s="467"/>
      <c r="AL34" s="467"/>
      <c r="AM34" s="467"/>
      <c r="AN34" s="15"/>
      <c r="AO34" s="15"/>
      <c r="AP34" s="15"/>
      <c r="AQ34" s="15"/>
      <c r="AR34" s="1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</row>
    <row r="35" spans="1:177" x14ac:dyDescent="0.2">
      <c r="A35" s="530" t="s">
        <v>9</v>
      </c>
      <c r="B35" s="58">
        <v>91</v>
      </c>
      <c r="C35" s="22">
        <v>104</v>
      </c>
      <c r="D35" s="24">
        <v>112</v>
      </c>
      <c r="E35" s="59">
        <v>119</v>
      </c>
      <c r="F35" s="58">
        <v>107</v>
      </c>
      <c r="G35" s="9">
        <v>114</v>
      </c>
      <c r="H35" s="11">
        <v>129</v>
      </c>
      <c r="I35" s="18">
        <v>126</v>
      </c>
      <c r="J35" s="61">
        <v>126</v>
      </c>
      <c r="K35" s="58">
        <v>123</v>
      </c>
      <c r="L35" s="58">
        <v>126</v>
      </c>
      <c r="M35" s="7">
        <v>120</v>
      </c>
      <c r="N35" s="727">
        <v>135</v>
      </c>
      <c r="O35" s="61">
        <v>139</v>
      </c>
      <c r="P35" s="199">
        <v>133</v>
      </c>
      <c r="Q35" s="728">
        <v>126</v>
      </c>
      <c r="R35" s="687">
        <v>125</v>
      </c>
      <c r="S35" s="687">
        <v>114</v>
      </c>
      <c r="T35" s="847">
        <v>122</v>
      </c>
      <c r="U35" s="834">
        <v>100</v>
      </c>
      <c r="V35" s="637">
        <v>124</v>
      </c>
      <c r="W35" s="102">
        <v>130</v>
      </c>
      <c r="X35" s="102">
        <v>143</v>
      </c>
      <c r="Y35" s="102">
        <v>138</v>
      </c>
      <c r="Z35" s="102">
        <v>111</v>
      </c>
      <c r="AA35" s="102">
        <v>93</v>
      </c>
      <c r="AB35" s="102">
        <v>87</v>
      </c>
      <c r="AC35" s="102">
        <v>88</v>
      </c>
      <c r="AD35" s="603">
        <v>83</v>
      </c>
      <c r="AE35" s="804">
        <v>89</v>
      </c>
      <c r="AF35" s="729">
        <f t="shared" si="25"/>
        <v>7.2289156626506021E-2</v>
      </c>
      <c r="AG35" s="398">
        <f t="shared" si="26"/>
        <v>-0.1981981981981982</v>
      </c>
      <c r="AH35" s="879">
        <f t="shared" si="27"/>
        <v>-0.11</v>
      </c>
      <c r="AI35" s="733">
        <f t="shared" si="28"/>
        <v>86.666666666666671</v>
      </c>
      <c r="AJ35" s="463"/>
      <c r="AK35" s="467"/>
      <c r="AL35" s="457"/>
      <c r="AM35" s="457"/>
      <c r="AN35" s="12"/>
      <c r="AO35" s="12"/>
      <c r="AP35" s="12"/>
      <c r="AQ35" s="12"/>
      <c r="AR35" s="12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</row>
    <row r="36" spans="1:177" ht="13.5" hidden="1" x14ac:dyDescent="0.2">
      <c r="A36" s="530" t="s">
        <v>87</v>
      </c>
      <c r="B36" s="58">
        <v>2</v>
      </c>
      <c r="C36" s="62"/>
      <c r="D36" s="24">
        <v>0</v>
      </c>
      <c r="E36" s="59">
        <v>0</v>
      </c>
      <c r="F36" s="58">
        <v>0</v>
      </c>
      <c r="G36" s="9">
        <v>0</v>
      </c>
      <c r="H36" s="11">
        <v>0</v>
      </c>
      <c r="I36" s="18">
        <v>0</v>
      </c>
      <c r="J36" s="61">
        <v>0</v>
      </c>
      <c r="K36" s="58">
        <v>0</v>
      </c>
      <c r="L36" s="58">
        <v>0</v>
      </c>
      <c r="M36" s="7">
        <v>0</v>
      </c>
      <c r="N36" s="727">
        <v>0</v>
      </c>
      <c r="O36" s="61">
        <v>0</v>
      </c>
      <c r="P36" s="199">
        <v>0</v>
      </c>
      <c r="Q36" s="728">
        <v>0</v>
      </c>
      <c r="R36" s="687">
        <v>0</v>
      </c>
      <c r="S36" s="687">
        <v>0</v>
      </c>
      <c r="T36" s="847">
        <v>0</v>
      </c>
      <c r="U36" s="834">
        <v>0</v>
      </c>
      <c r="V36" s="637">
        <v>0</v>
      </c>
      <c r="W36" s="102">
        <v>0</v>
      </c>
      <c r="X36" s="102"/>
      <c r="Y36" s="102"/>
      <c r="Z36" s="102"/>
      <c r="AA36" s="102"/>
      <c r="AB36" s="102"/>
      <c r="AC36" s="102"/>
      <c r="AD36" s="603"/>
      <c r="AE36" s="804"/>
      <c r="AF36" s="729" t="str">
        <f t="shared" si="25"/>
        <v xml:space="preserve"> </v>
      </c>
      <c r="AG36" s="398" t="str">
        <f t="shared" si="26"/>
        <v/>
      </c>
      <c r="AH36" s="879" t="str">
        <f t="shared" si="27"/>
        <v xml:space="preserve">  </v>
      </c>
      <c r="AI36" s="733" t="str">
        <f t="shared" si="28"/>
        <v xml:space="preserve">  </v>
      </c>
      <c r="AJ36" s="463"/>
      <c r="AK36" s="467"/>
      <c r="AL36" s="457"/>
      <c r="AM36" s="457"/>
      <c r="AN36" s="12"/>
      <c r="AO36" s="12"/>
      <c r="AP36" s="12"/>
      <c r="AQ36" s="12"/>
      <c r="AR36" s="12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</row>
    <row r="37" spans="1:177" x14ac:dyDescent="0.2">
      <c r="A37" s="530" t="s">
        <v>10</v>
      </c>
      <c r="B37" s="58">
        <v>238</v>
      </c>
      <c r="C37" s="62">
        <v>241</v>
      </c>
      <c r="D37" s="24">
        <v>241</v>
      </c>
      <c r="E37" s="59">
        <v>276</v>
      </c>
      <c r="F37" s="58">
        <v>290</v>
      </c>
      <c r="G37" s="9">
        <v>292</v>
      </c>
      <c r="H37" s="11">
        <v>300</v>
      </c>
      <c r="I37" s="18">
        <v>289</v>
      </c>
      <c r="J37" s="61">
        <v>292</v>
      </c>
      <c r="K37" s="58">
        <v>296</v>
      </c>
      <c r="L37" s="58">
        <v>334</v>
      </c>
      <c r="M37" s="7">
        <v>359</v>
      </c>
      <c r="N37" s="727">
        <v>369</v>
      </c>
      <c r="O37" s="61">
        <v>355</v>
      </c>
      <c r="P37" s="199">
        <v>403</v>
      </c>
      <c r="Q37" s="728">
        <v>426</v>
      </c>
      <c r="R37" s="687">
        <v>404</v>
      </c>
      <c r="S37" s="687">
        <v>380</v>
      </c>
      <c r="T37" s="847">
        <v>408</v>
      </c>
      <c r="U37" s="834">
        <v>377</v>
      </c>
      <c r="V37" s="637">
        <v>412</v>
      </c>
      <c r="W37" s="102">
        <v>406</v>
      </c>
      <c r="X37" s="102">
        <v>428</v>
      </c>
      <c r="Y37" s="102">
        <v>465</v>
      </c>
      <c r="Z37" s="102">
        <v>475</v>
      </c>
      <c r="AA37" s="102">
        <v>417</v>
      </c>
      <c r="AB37" s="102">
        <v>383</v>
      </c>
      <c r="AC37" s="102">
        <v>361</v>
      </c>
      <c r="AD37" s="603">
        <v>347</v>
      </c>
      <c r="AE37" s="804">
        <v>356</v>
      </c>
      <c r="AF37" s="729">
        <f t="shared" si="25"/>
        <v>2.5936599423631124E-2</v>
      </c>
      <c r="AG37" s="398">
        <f t="shared" si="26"/>
        <v>-0.25052631578947371</v>
      </c>
      <c r="AH37" s="879">
        <f t="shared" si="27"/>
        <v>-5.5702917771883291E-2</v>
      </c>
      <c r="AI37" s="733">
        <f t="shared" si="28"/>
        <v>354.66666666666669</v>
      </c>
      <c r="AJ37" s="463"/>
      <c r="AK37" s="468"/>
      <c r="AL37" s="457"/>
      <c r="AM37" s="464"/>
      <c r="AN37" s="12"/>
      <c r="AO37" s="12"/>
      <c r="AP37" s="12"/>
      <c r="AQ37" s="12"/>
      <c r="AR37" s="12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</row>
    <row r="38" spans="1:177" x14ac:dyDescent="0.2">
      <c r="A38" s="530" t="s">
        <v>11</v>
      </c>
      <c r="B38" s="58">
        <v>46</v>
      </c>
      <c r="C38" s="62">
        <v>45</v>
      </c>
      <c r="D38" s="24">
        <v>35</v>
      </c>
      <c r="E38" s="59">
        <v>49</v>
      </c>
      <c r="F38" s="58">
        <v>41</v>
      </c>
      <c r="G38" s="9">
        <v>33</v>
      </c>
      <c r="H38" s="11">
        <v>33</v>
      </c>
      <c r="I38" s="18">
        <v>46</v>
      </c>
      <c r="J38" s="61">
        <v>42</v>
      </c>
      <c r="K38" s="58">
        <v>41</v>
      </c>
      <c r="L38" s="58">
        <v>51</v>
      </c>
      <c r="M38" s="7">
        <v>57</v>
      </c>
      <c r="N38" s="727">
        <v>53</v>
      </c>
      <c r="O38" s="61">
        <v>56</v>
      </c>
      <c r="P38" s="199">
        <v>53</v>
      </c>
      <c r="Q38" s="728">
        <v>47</v>
      </c>
      <c r="R38" s="687">
        <v>41</v>
      </c>
      <c r="S38" s="687">
        <v>50</v>
      </c>
      <c r="T38" s="847">
        <v>52</v>
      </c>
      <c r="U38" s="834">
        <v>45</v>
      </c>
      <c r="V38" s="637">
        <v>54</v>
      </c>
      <c r="W38" s="102">
        <v>64</v>
      </c>
      <c r="X38" s="102">
        <v>60</v>
      </c>
      <c r="Y38" s="102">
        <v>58</v>
      </c>
      <c r="Z38" s="102">
        <v>61</v>
      </c>
      <c r="AA38" s="102">
        <v>48</v>
      </c>
      <c r="AB38" s="102">
        <v>39</v>
      </c>
      <c r="AC38" s="102">
        <v>27</v>
      </c>
      <c r="AD38" s="603">
        <v>31</v>
      </c>
      <c r="AE38" s="804">
        <v>26</v>
      </c>
      <c r="AF38" s="729">
        <f t="shared" si="25"/>
        <v>-0.16129032258064516</v>
      </c>
      <c r="AG38" s="398">
        <f t="shared" si="26"/>
        <v>-0.57377049180327866</v>
      </c>
      <c r="AH38" s="879">
        <f t="shared" si="27"/>
        <v>-0.42222222222222222</v>
      </c>
      <c r="AI38" s="733">
        <f t="shared" si="28"/>
        <v>28</v>
      </c>
      <c r="AJ38" s="463"/>
      <c r="AK38" s="467"/>
      <c r="AL38" s="457"/>
      <c r="AM38" s="457"/>
      <c r="AN38" s="12"/>
      <c r="AO38" s="12"/>
      <c r="AP38" s="12"/>
      <c r="AQ38" s="12"/>
      <c r="AR38" s="12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</row>
    <row r="39" spans="1:177" s="533" customFormat="1" x14ac:dyDescent="0.2">
      <c r="A39" s="530" t="s">
        <v>12</v>
      </c>
      <c r="B39" s="58">
        <v>14</v>
      </c>
      <c r="C39" s="62">
        <v>15</v>
      </c>
      <c r="D39" s="24">
        <v>18</v>
      </c>
      <c r="E39" s="59">
        <v>25</v>
      </c>
      <c r="F39" s="58">
        <v>26</v>
      </c>
      <c r="G39" s="9">
        <v>32</v>
      </c>
      <c r="H39" s="11">
        <v>30</v>
      </c>
      <c r="I39" s="18">
        <v>29</v>
      </c>
      <c r="J39" s="61">
        <v>41</v>
      </c>
      <c r="K39" s="58">
        <v>46</v>
      </c>
      <c r="L39" s="58">
        <v>39</v>
      </c>
      <c r="M39" s="7">
        <v>34</v>
      </c>
      <c r="N39" s="727">
        <v>26</v>
      </c>
      <c r="O39" s="61">
        <v>22</v>
      </c>
      <c r="P39" s="199">
        <v>21</v>
      </c>
      <c r="Q39" s="728">
        <v>23</v>
      </c>
      <c r="R39" s="687">
        <v>35</v>
      </c>
      <c r="S39" s="687">
        <v>55</v>
      </c>
      <c r="T39" s="847">
        <v>46</v>
      </c>
      <c r="U39" s="834">
        <v>36</v>
      </c>
      <c r="V39" s="637">
        <v>29</v>
      </c>
      <c r="W39" s="102">
        <v>27</v>
      </c>
      <c r="X39" s="102">
        <v>29</v>
      </c>
      <c r="Y39" s="102">
        <v>34</v>
      </c>
      <c r="Z39" s="102">
        <v>35</v>
      </c>
      <c r="AA39" s="102">
        <v>7</v>
      </c>
      <c r="AB39" s="102">
        <v>9</v>
      </c>
      <c r="AC39" s="102">
        <v>16</v>
      </c>
      <c r="AD39" s="603">
        <v>14</v>
      </c>
      <c r="AE39" s="804">
        <v>11</v>
      </c>
      <c r="AF39" s="729" t="str">
        <f t="shared" si="25"/>
        <v xml:space="preserve"> </v>
      </c>
      <c r="AG39" s="398" t="str">
        <f t="shared" si="26"/>
        <v/>
      </c>
      <c r="AH39" s="879" t="str">
        <f t="shared" si="27"/>
        <v xml:space="preserve"> </v>
      </c>
      <c r="AI39" s="733">
        <f t="shared" si="28"/>
        <v>13.666666666666666</v>
      </c>
      <c r="AJ39" s="463"/>
      <c r="AK39" s="467"/>
      <c r="AL39" s="466"/>
      <c r="AM39" s="466"/>
      <c r="AN39" s="14"/>
      <c r="AO39" s="14"/>
      <c r="AP39" s="14"/>
      <c r="AQ39" s="14"/>
      <c r="AR39" s="1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</row>
    <row r="40" spans="1:177" s="2" customFormat="1" x14ac:dyDescent="0.2">
      <c r="A40" s="532" t="s">
        <v>28</v>
      </c>
      <c r="B40" s="48">
        <v>0</v>
      </c>
      <c r="C40" s="112">
        <v>0</v>
      </c>
      <c r="D40" s="50">
        <v>0</v>
      </c>
      <c r="E40" s="113">
        <v>0</v>
      </c>
      <c r="F40" s="48">
        <v>0</v>
      </c>
      <c r="G40" s="114">
        <v>12</v>
      </c>
      <c r="H40" s="115">
        <v>13</v>
      </c>
      <c r="I40" s="53">
        <v>22</v>
      </c>
      <c r="J40" s="54">
        <v>35</v>
      </c>
      <c r="K40" s="48">
        <v>29</v>
      </c>
      <c r="L40" s="48">
        <v>26</v>
      </c>
      <c r="M40" s="55">
        <v>24</v>
      </c>
      <c r="N40" s="343">
        <v>26</v>
      </c>
      <c r="O40" s="54">
        <v>24</v>
      </c>
      <c r="P40" s="271">
        <v>30</v>
      </c>
      <c r="Q40" s="610">
        <v>31</v>
      </c>
      <c r="R40" s="442">
        <v>41</v>
      </c>
      <c r="S40" s="442">
        <v>42</v>
      </c>
      <c r="T40" s="848">
        <v>35</v>
      </c>
      <c r="U40" s="835">
        <v>37</v>
      </c>
      <c r="V40" s="638">
        <v>43</v>
      </c>
      <c r="W40" s="116">
        <v>46</v>
      </c>
      <c r="X40" s="116">
        <v>43</v>
      </c>
      <c r="Y40" s="116">
        <v>36</v>
      </c>
      <c r="Z40" s="116">
        <v>33</v>
      </c>
      <c r="AA40" s="116">
        <v>20</v>
      </c>
      <c r="AB40" s="116">
        <v>17</v>
      </c>
      <c r="AC40" s="116">
        <v>20</v>
      </c>
      <c r="AD40" s="604">
        <v>28</v>
      </c>
      <c r="AE40" s="430">
        <v>32</v>
      </c>
      <c r="AF40" s="57">
        <f t="shared" si="25"/>
        <v>0.14285714285714285</v>
      </c>
      <c r="AG40" s="399">
        <f t="shared" si="26"/>
        <v>-3.0303030303030304E-2</v>
      </c>
      <c r="AH40" s="657">
        <f t="shared" si="27"/>
        <v>-0.13513513513513514</v>
      </c>
      <c r="AI40" s="668">
        <f t="shared" si="28"/>
        <v>26.666666666666668</v>
      </c>
      <c r="AJ40" s="463"/>
      <c r="AK40" s="467"/>
      <c r="AL40" s="460"/>
      <c r="AM40" s="457"/>
      <c r="AN40" s="16"/>
      <c r="AO40" s="16"/>
      <c r="AP40" s="16"/>
      <c r="AQ40" s="16"/>
      <c r="AR40" s="16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s="2" customFormat="1" ht="12.75" thickBot="1" x14ac:dyDescent="0.25">
      <c r="A41" s="535" t="s">
        <v>70</v>
      </c>
      <c r="B41" s="118">
        <f t="shared" ref="B41:AD41" si="29">SUM(B19:B40)</f>
        <v>1276</v>
      </c>
      <c r="C41" s="119">
        <f t="shared" si="29"/>
        <v>1316</v>
      </c>
      <c r="D41" s="120">
        <f t="shared" si="29"/>
        <v>1318</v>
      </c>
      <c r="E41" s="121">
        <f t="shared" si="29"/>
        <v>1401</v>
      </c>
      <c r="F41" s="118">
        <f t="shared" si="29"/>
        <v>1542</v>
      </c>
      <c r="G41" s="122">
        <f t="shared" si="29"/>
        <v>1663</v>
      </c>
      <c r="H41" s="123">
        <f t="shared" si="29"/>
        <v>1779</v>
      </c>
      <c r="I41" s="123">
        <f t="shared" si="29"/>
        <v>1800</v>
      </c>
      <c r="J41" s="124">
        <f t="shared" si="29"/>
        <v>1803</v>
      </c>
      <c r="K41" s="118">
        <f t="shared" si="29"/>
        <v>1808</v>
      </c>
      <c r="L41" s="118">
        <f t="shared" si="29"/>
        <v>1950</v>
      </c>
      <c r="M41" s="125">
        <f t="shared" si="29"/>
        <v>2050</v>
      </c>
      <c r="N41" s="880">
        <f t="shared" si="29"/>
        <v>2081</v>
      </c>
      <c r="O41" s="357">
        <f t="shared" si="29"/>
        <v>2169</v>
      </c>
      <c r="P41" s="118">
        <f t="shared" si="29"/>
        <v>2302</v>
      </c>
      <c r="Q41" s="880">
        <f t="shared" si="29"/>
        <v>2334</v>
      </c>
      <c r="R41" s="805">
        <f t="shared" si="29"/>
        <v>2225</v>
      </c>
      <c r="S41" s="805">
        <f t="shared" si="29"/>
        <v>2130</v>
      </c>
      <c r="T41" s="849">
        <f t="shared" si="29"/>
        <v>2087</v>
      </c>
      <c r="U41" s="836">
        <f t="shared" si="29"/>
        <v>2003</v>
      </c>
      <c r="V41" s="118">
        <f t="shared" si="29"/>
        <v>2033</v>
      </c>
      <c r="W41" s="125">
        <f t="shared" si="29"/>
        <v>2044</v>
      </c>
      <c r="X41" s="125">
        <f t="shared" si="29"/>
        <v>2117</v>
      </c>
      <c r="Y41" s="125">
        <f t="shared" si="29"/>
        <v>2091</v>
      </c>
      <c r="Z41" s="125">
        <f t="shared" si="29"/>
        <v>1987</v>
      </c>
      <c r="AA41" s="125">
        <f t="shared" si="29"/>
        <v>1733</v>
      </c>
      <c r="AB41" s="125">
        <f t="shared" si="29"/>
        <v>1579</v>
      </c>
      <c r="AC41" s="817">
        <f t="shared" si="29"/>
        <v>1499</v>
      </c>
      <c r="AD41" s="357">
        <f t="shared" si="29"/>
        <v>1480</v>
      </c>
      <c r="AE41" s="805">
        <f t="shared" ref="AE41" si="30">SUM(AE19:AE40)</f>
        <v>1486</v>
      </c>
      <c r="AF41" s="881">
        <f t="shared" si="25"/>
        <v>4.0540540540540543E-3</v>
      </c>
      <c r="AG41" s="403">
        <f t="shared" si="26"/>
        <v>-0.25213890286864621</v>
      </c>
      <c r="AH41" s="882">
        <f t="shared" si="27"/>
        <v>-0.2581128307538692</v>
      </c>
      <c r="AI41" s="883">
        <f t="shared" si="28"/>
        <v>1488.3333333333333</v>
      </c>
      <c r="AJ41" s="469"/>
      <c r="AK41" s="460"/>
      <c r="AL41" s="460"/>
      <c r="AM41" s="457"/>
      <c r="AN41" s="16"/>
      <c r="AO41" s="16"/>
      <c r="AP41" s="16"/>
      <c r="AQ41" s="16"/>
      <c r="AR41" s="16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3.5" thickTop="1" x14ac:dyDescent="0.2">
      <c r="A42" s="536" t="s">
        <v>27</v>
      </c>
      <c r="B42" s="126"/>
      <c r="C42" s="126"/>
      <c r="D42" s="127"/>
      <c r="E42" s="127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9"/>
      <c r="AG42" s="129"/>
      <c r="AH42" s="658"/>
      <c r="AI42" s="884"/>
      <c r="AJ42" s="470"/>
      <c r="AK42" s="457"/>
      <c r="AL42" s="457"/>
      <c r="AM42" s="457"/>
      <c r="AN42" s="12"/>
      <c r="AO42" s="12"/>
      <c r="AP42" s="12"/>
      <c r="AQ42" s="12"/>
      <c r="AR42" s="12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</row>
    <row r="43" spans="1:177" x14ac:dyDescent="0.2">
      <c r="A43" s="522" t="s">
        <v>135</v>
      </c>
      <c r="B43" s="58"/>
      <c r="C43" s="22"/>
      <c r="D43" s="24"/>
      <c r="E43" s="59"/>
      <c r="F43" s="58"/>
      <c r="G43" s="9"/>
      <c r="H43" s="731"/>
      <c r="I43" s="18"/>
      <c r="J43" s="61"/>
      <c r="K43" s="58"/>
      <c r="L43" s="58"/>
      <c r="M43" s="7"/>
      <c r="N43" s="728"/>
      <c r="O43" s="235"/>
      <c r="P43" s="199"/>
      <c r="Q43" s="728"/>
      <c r="R43" s="687"/>
      <c r="S43" s="687"/>
      <c r="T43" s="615"/>
      <c r="U43" s="825"/>
      <c r="V43" s="199"/>
      <c r="W43" s="10"/>
      <c r="X43" s="10"/>
      <c r="Y43" s="10"/>
      <c r="Z43" s="10"/>
      <c r="AA43" s="10"/>
      <c r="AB43" s="10"/>
      <c r="AC43" s="236"/>
      <c r="AD43" s="601"/>
      <c r="AE43" s="686">
        <v>2</v>
      </c>
      <c r="AF43" s="729" t="str">
        <f t="shared" ref="AF43:AF58" si="31">IF(AE43&gt;20,(AE43-AD43)/AD43," ")</f>
        <v xml:space="preserve"> </v>
      </c>
      <c r="AG43" s="398" t="str">
        <f t="shared" ref="AG43:AG58" si="32">IF(AE43&gt;20,(AE43-Z43)/Z43,"")</f>
        <v/>
      </c>
      <c r="AH43" s="879" t="str">
        <f t="shared" ref="AH43:AH58" si="33">IF(T43=0,"  ",IF(AE43&gt;20,(AE43-U43)/U43," "))</f>
        <v xml:space="preserve">  </v>
      </c>
      <c r="AI43" s="733" t="str">
        <f t="shared" ref="AI43:AI58" si="34">IF(AC43=0,"  ",IF(AC43=0,"  ",AVERAGE(AC43:AE43)))</f>
        <v xml:space="preserve">  </v>
      </c>
      <c r="AJ43" s="463"/>
      <c r="AK43" s="460"/>
      <c r="AL43" s="457"/>
      <c r="AM43" s="464"/>
      <c r="AN43" s="12"/>
      <c r="AO43" s="12"/>
      <c r="AP43" s="12"/>
      <c r="AQ43" s="12"/>
      <c r="AR43" s="12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</row>
    <row r="44" spans="1:177" x14ac:dyDescent="0.2">
      <c r="A44" s="522" t="s">
        <v>17</v>
      </c>
      <c r="B44" s="58">
        <v>610</v>
      </c>
      <c r="C44" s="22">
        <v>601</v>
      </c>
      <c r="D44" s="24">
        <v>563</v>
      </c>
      <c r="E44" s="59">
        <v>477</v>
      </c>
      <c r="F44" s="58">
        <v>453</v>
      </c>
      <c r="G44" s="9">
        <v>437</v>
      </c>
      <c r="H44" s="731">
        <v>438</v>
      </c>
      <c r="I44" s="18">
        <v>386</v>
      </c>
      <c r="J44" s="61">
        <v>391</v>
      </c>
      <c r="K44" s="58">
        <v>408</v>
      </c>
      <c r="L44" s="58">
        <v>463</v>
      </c>
      <c r="M44" s="7">
        <v>462</v>
      </c>
      <c r="N44" s="728">
        <v>513</v>
      </c>
      <c r="O44" s="235">
        <v>541</v>
      </c>
      <c r="P44" s="199">
        <v>572</v>
      </c>
      <c r="Q44" s="728">
        <v>578</v>
      </c>
      <c r="R44" s="687">
        <v>594</v>
      </c>
      <c r="S44" s="687">
        <v>586</v>
      </c>
      <c r="T44" s="615">
        <v>594</v>
      </c>
      <c r="U44" s="825">
        <v>556</v>
      </c>
      <c r="V44" s="199">
        <v>569</v>
      </c>
      <c r="W44" s="10">
        <v>541</v>
      </c>
      <c r="X44" s="10">
        <v>488</v>
      </c>
      <c r="Y44" s="10">
        <v>457</v>
      </c>
      <c r="Z44" s="10">
        <v>407</v>
      </c>
      <c r="AA44" s="10">
        <v>382</v>
      </c>
      <c r="AB44" s="10">
        <v>363</v>
      </c>
      <c r="AC44" s="10">
        <v>331</v>
      </c>
      <c r="AD44" s="269">
        <v>338</v>
      </c>
      <c r="AE44" s="686">
        <v>335</v>
      </c>
      <c r="AF44" s="729">
        <f t="shared" si="31"/>
        <v>-8.8757396449704144E-3</v>
      </c>
      <c r="AG44" s="398">
        <f t="shared" si="32"/>
        <v>-0.1769041769041769</v>
      </c>
      <c r="AH44" s="879">
        <f t="shared" si="33"/>
        <v>-0.39748201438848924</v>
      </c>
      <c r="AI44" s="733">
        <f t="shared" si="34"/>
        <v>334.66666666666669</v>
      </c>
      <c r="AJ44" s="463"/>
      <c r="AK44" s="460"/>
      <c r="AL44" s="457"/>
      <c r="AM44" s="464"/>
      <c r="AN44" s="12"/>
      <c r="AO44" s="12"/>
      <c r="AP44" s="12"/>
      <c r="AQ44" s="12"/>
      <c r="AR44" s="12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</row>
    <row r="45" spans="1:177" x14ac:dyDescent="0.2">
      <c r="A45" s="522" t="s">
        <v>18</v>
      </c>
      <c r="B45" s="58">
        <v>46</v>
      </c>
      <c r="C45" s="62">
        <v>45</v>
      </c>
      <c r="D45" s="24">
        <v>51</v>
      </c>
      <c r="E45" s="59">
        <v>60</v>
      </c>
      <c r="F45" s="58">
        <v>59</v>
      </c>
      <c r="G45" s="9">
        <v>56</v>
      </c>
      <c r="H45" s="731">
        <v>50</v>
      </c>
      <c r="I45" s="18">
        <v>51</v>
      </c>
      <c r="J45" s="61">
        <v>70</v>
      </c>
      <c r="K45" s="58">
        <v>67</v>
      </c>
      <c r="L45" s="58">
        <v>93</v>
      </c>
      <c r="M45" s="7">
        <v>86</v>
      </c>
      <c r="N45" s="727">
        <v>81</v>
      </c>
      <c r="O45" s="61">
        <v>83</v>
      </c>
      <c r="P45" s="199">
        <v>94</v>
      </c>
      <c r="Q45" s="728">
        <v>90</v>
      </c>
      <c r="R45" s="687">
        <v>94</v>
      </c>
      <c r="S45" s="687">
        <v>107</v>
      </c>
      <c r="T45" s="728">
        <v>110</v>
      </c>
      <c r="U45" s="825">
        <v>115</v>
      </c>
      <c r="V45" s="199">
        <v>126</v>
      </c>
      <c r="W45" s="10">
        <v>122</v>
      </c>
      <c r="X45" s="10">
        <v>113</v>
      </c>
      <c r="Y45" s="10">
        <v>113</v>
      </c>
      <c r="Z45" s="10">
        <v>95</v>
      </c>
      <c r="AA45" s="10">
        <v>71</v>
      </c>
      <c r="AB45" s="10">
        <v>62</v>
      </c>
      <c r="AC45" s="10">
        <v>66</v>
      </c>
      <c r="AD45" s="269">
        <v>53</v>
      </c>
      <c r="AE45" s="686">
        <v>56</v>
      </c>
      <c r="AF45" s="729">
        <f t="shared" si="31"/>
        <v>5.6603773584905662E-2</v>
      </c>
      <c r="AG45" s="398">
        <f t="shared" si="32"/>
        <v>-0.41052631578947368</v>
      </c>
      <c r="AH45" s="821">
        <f t="shared" si="33"/>
        <v>-0.5130434782608696</v>
      </c>
      <c r="AI45" s="733">
        <f t="shared" si="34"/>
        <v>58.333333333333336</v>
      </c>
      <c r="AJ45" s="469"/>
      <c r="AK45" s="457"/>
      <c r="AL45" s="457"/>
      <c r="AM45" s="457"/>
      <c r="AN45" s="12"/>
      <c r="AO45" s="12"/>
      <c r="AP45" s="12"/>
      <c r="AQ45" s="12"/>
      <c r="AR45" s="12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</row>
    <row r="46" spans="1:177" x14ac:dyDescent="0.2">
      <c r="A46" s="820" t="s">
        <v>134</v>
      </c>
      <c r="B46" s="58"/>
      <c r="C46" s="62"/>
      <c r="D46" s="24"/>
      <c r="E46" s="59"/>
      <c r="F46" s="58"/>
      <c r="G46" s="9"/>
      <c r="H46" s="731"/>
      <c r="I46" s="18"/>
      <c r="J46" s="61"/>
      <c r="K46" s="58"/>
      <c r="L46" s="58"/>
      <c r="M46" s="7"/>
      <c r="N46" s="727"/>
      <c r="O46" s="61"/>
      <c r="P46" s="199"/>
      <c r="Q46" s="728"/>
      <c r="R46" s="687"/>
      <c r="S46" s="687"/>
      <c r="T46" s="728"/>
      <c r="U46" s="825"/>
      <c r="V46" s="199"/>
      <c r="W46" s="10"/>
      <c r="X46" s="10"/>
      <c r="Y46" s="10"/>
      <c r="Z46" s="10"/>
      <c r="AA46" s="10"/>
      <c r="AB46" s="10"/>
      <c r="AC46" s="10"/>
      <c r="AD46" s="269"/>
      <c r="AE46" s="686">
        <v>12</v>
      </c>
      <c r="AF46" s="729" t="str">
        <f t="shared" si="31"/>
        <v xml:space="preserve"> </v>
      </c>
      <c r="AG46" s="398" t="str">
        <f t="shared" si="32"/>
        <v/>
      </c>
      <c r="AH46" s="821" t="str">
        <f t="shared" si="33"/>
        <v xml:space="preserve">  </v>
      </c>
      <c r="AI46" s="733" t="str">
        <f t="shared" si="34"/>
        <v xml:space="preserve">  </v>
      </c>
      <c r="AJ46" s="469"/>
      <c r="AK46" s="457"/>
      <c r="AL46" s="457"/>
      <c r="AM46" s="457"/>
      <c r="AN46" s="12"/>
      <c r="AO46" s="12"/>
      <c r="AP46" s="12"/>
      <c r="AQ46" s="12"/>
      <c r="AR46" s="12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</row>
    <row r="47" spans="1:177" s="534" customFormat="1" x14ac:dyDescent="0.2">
      <c r="A47" s="537" t="s">
        <v>23</v>
      </c>
      <c r="B47" s="58">
        <v>0</v>
      </c>
      <c r="C47" s="62">
        <v>0</v>
      </c>
      <c r="D47" s="24">
        <v>0</v>
      </c>
      <c r="E47" s="59">
        <v>0</v>
      </c>
      <c r="F47" s="58">
        <v>57</v>
      </c>
      <c r="G47" s="9">
        <v>114</v>
      </c>
      <c r="H47" s="731">
        <v>139</v>
      </c>
      <c r="I47" s="18">
        <v>142</v>
      </c>
      <c r="J47" s="61">
        <v>113</v>
      </c>
      <c r="K47" s="58">
        <v>89</v>
      </c>
      <c r="L47" s="58">
        <v>80</v>
      </c>
      <c r="M47" s="7">
        <v>81</v>
      </c>
      <c r="N47" s="727">
        <v>90</v>
      </c>
      <c r="O47" s="61">
        <v>85</v>
      </c>
      <c r="P47" s="199">
        <v>83</v>
      </c>
      <c r="Q47" s="728">
        <v>129</v>
      </c>
      <c r="R47" s="687">
        <v>133</v>
      </c>
      <c r="S47" s="687">
        <v>133</v>
      </c>
      <c r="T47" s="728">
        <v>164</v>
      </c>
      <c r="U47" s="825">
        <v>183</v>
      </c>
      <c r="V47" s="199">
        <v>210</v>
      </c>
      <c r="W47" s="10">
        <v>239</v>
      </c>
      <c r="X47" s="10">
        <v>218</v>
      </c>
      <c r="Y47" s="10">
        <v>232</v>
      </c>
      <c r="Z47" s="10">
        <v>209</v>
      </c>
      <c r="AA47" s="10">
        <v>180</v>
      </c>
      <c r="AB47" s="10">
        <v>216</v>
      </c>
      <c r="AC47" s="10">
        <v>232</v>
      </c>
      <c r="AD47" s="269">
        <v>232</v>
      </c>
      <c r="AE47" s="686">
        <v>212</v>
      </c>
      <c r="AF47" s="729">
        <f t="shared" si="31"/>
        <v>-8.6206896551724144E-2</v>
      </c>
      <c r="AG47" s="398">
        <f t="shared" si="32"/>
        <v>1.4354066985645933E-2</v>
      </c>
      <c r="AH47" s="732">
        <f t="shared" si="33"/>
        <v>0.15846994535519127</v>
      </c>
      <c r="AI47" s="733">
        <f t="shared" si="34"/>
        <v>225.33333333333334</v>
      </c>
      <c r="AJ47" s="469"/>
      <c r="AK47" s="457"/>
      <c r="AL47" s="467"/>
      <c r="AM47" s="467"/>
      <c r="AN47" s="15"/>
      <c r="AO47" s="15"/>
      <c r="AP47" s="15"/>
      <c r="AQ47" s="15"/>
      <c r="AR47" s="1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</row>
    <row r="48" spans="1:177" s="534" customFormat="1" x14ac:dyDescent="0.2">
      <c r="A48" s="537" t="s">
        <v>110</v>
      </c>
      <c r="B48" s="58"/>
      <c r="C48" s="62"/>
      <c r="D48" s="24"/>
      <c r="E48" s="59"/>
      <c r="F48" s="58"/>
      <c r="G48" s="9"/>
      <c r="H48" s="731"/>
      <c r="I48" s="18"/>
      <c r="J48" s="61"/>
      <c r="K48" s="58"/>
      <c r="L48" s="58"/>
      <c r="M48" s="7"/>
      <c r="N48" s="727"/>
      <c r="O48" s="61"/>
      <c r="P48" s="199">
        <v>0</v>
      </c>
      <c r="Q48" s="728">
        <v>0</v>
      </c>
      <c r="R48" s="687"/>
      <c r="S48" s="687">
        <v>0</v>
      </c>
      <c r="T48" s="728"/>
      <c r="U48" s="825">
        <v>0</v>
      </c>
      <c r="V48" s="199">
        <v>0</v>
      </c>
      <c r="W48" s="10">
        <v>0</v>
      </c>
      <c r="X48" s="10">
        <v>0</v>
      </c>
      <c r="Y48" s="10">
        <v>0</v>
      </c>
      <c r="Z48" s="10">
        <v>9</v>
      </c>
      <c r="AA48" s="10">
        <v>13</v>
      </c>
      <c r="AB48" s="10">
        <v>20</v>
      </c>
      <c r="AC48" s="10">
        <v>24</v>
      </c>
      <c r="AD48" s="269">
        <v>20</v>
      </c>
      <c r="AE48" s="686">
        <v>26</v>
      </c>
      <c r="AF48" s="729">
        <f t="shared" si="31"/>
        <v>0.3</v>
      </c>
      <c r="AG48" s="398">
        <f t="shared" si="32"/>
        <v>1.8888888888888888</v>
      </c>
      <c r="AH48" s="732" t="str">
        <f t="shared" si="33"/>
        <v xml:space="preserve">  </v>
      </c>
      <c r="AI48" s="733">
        <f t="shared" si="34"/>
        <v>23.333333333333332</v>
      </c>
      <c r="AJ48" s="469"/>
      <c r="AK48" s="457"/>
      <c r="AL48" s="467"/>
      <c r="AM48" s="467"/>
      <c r="AN48" s="15"/>
      <c r="AO48" s="15"/>
      <c r="AP48" s="15"/>
      <c r="AQ48" s="15"/>
      <c r="AR48" s="1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</row>
    <row r="49" spans="1:177" s="534" customFormat="1" x14ac:dyDescent="0.2">
      <c r="A49" s="538" t="s">
        <v>81</v>
      </c>
      <c r="B49" s="48">
        <v>0</v>
      </c>
      <c r="C49" s="49">
        <v>0</v>
      </c>
      <c r="D49" s="50">
        <v>0</v>
      </c>
      <c r="E49" s="113">
        <v>0</v>
      </c>
      <c r="F49" s="48">
        <v>0</v>
      </c>
      <c r="G49" s="114">
        <v>0</v>
      </c>
      <c r="H49" s="131">
        <v>0</v>
      </c>
      <c r="I49" s="53">
        <v>0</v>
      </c>
      <c r="J49" s="54"/>
      <c r="K49" s="48">
        <v>0</v>
      </c>
      <c r="L49" s="48">
        <v>0</v>
      </c>
      <c r="M49" s="55">
        <v>0</v>
      </c>
      <c r="N49" s="343">
        <v>0</v>
      </c>
      <c r="O49" s="54">
        <v>3</v>
      </c>
      <c r="P49" s="271">
        <v>7</v>
      </c>
      <c r="Q49" s="610">
        <v>22</v>
      </c>
      <c r="R49" s="442">
        <v>31</v>
      </c>
      <c r="S49" s="442">
        <v>23</v>
      </c>
      <c r="T49" s="610">
        <v>21</v>
      </c>
      <c r="U49" s="826">
        <v>22</v>
      </c>
      <c r="V49" s="271">
        <v>33</v>
      </c>
      <c r="W49" s="56">
        <v>30</v>
      </c>
      <c r="X49" s="56">
        <v>42</v>
      </c>
      <c r="Y49" s="56">
        <v>45</v>
      </c>
      <c r="Z49" s="56">
        <v>45</v>
      </c>
      <c r="AA49" s="56">
        <v>41</v>
      </c>
      <c r="AB49" s="56">
        <v>46</v>
      </c>
      <c r="AC49" s="56">
        <v>61</v>
      </c>
      <c r="AD49" s="379">
        <v>59</v>
      </c>
      <c r="AE49" s="423">
        <v>50</v>
      </c>
      <c r="AF49" s="57">
        <f t="shared" si="31"/>
        <v>-0.15254237288135594</v>
      </c>
      <c r="AG49" s="399">
        <f t="shared" si="32"/>
        <v>0.1111111111111111</v>
      </c>
      <c r="AH49" s="651">
        <f t="shared" si="33"/>
        <v>1.2727272727272727</v>
      </c>
      <c r="AI49" s="668">
        <f t="shared" si="34"/>
        <v>56.666666666666664</v>
      </c>
      <c r="AJ49" s="469"/>
      <c r="AK49" s="457"/>
      <c r="AL49" s="467"/>
      <c r="AM49" s="467"/>
      <c r="AN49" s="15"/>
      <c r="AO49" s="15"/>
      <c r="AP49" s="15"/>
      <c r="AQ49" s="15"/>
      <c r="AR49" s="1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</row>
    <row r="50" spans="1:177" s="534" customFormat="1" x14ac:dyDescent="0.2">
      <c r="A50" s="730" t="s">
        <v>132</v>
      </c>
      <c r="B50" s="58"/>
      <c r="C50" s="22"/>
      <c r="D50" s="24"/>
      <c r="E50" s="59"/>
      <c r="F50" s="58"/>
      <c r="G50" s="9"/>
      <c r="H50" s="731"/>
      <c r="I50" s="18"/>
      <c r="J50" s="61"/>
      <c r="K50" s="58"/>
      <c r="L50" s="58"/>
      <c r="M50" s="7"/>
      <c r="N50" s="727"/>
      <c r="O50" s="61"/>
      <c r="P50" s="199"/>
      <c r="Q50" s="728"/>
      <c r="R50" s="687"/>
      <c r="S50" s="687"/>
      <c r="T50" s="728">
        <v>0</v>
      </c>
      <c r="U50" s="825"/>
      <c r="V50" s="199"/>
      <c r="W50" s="10"/>
      <c r="X50" s="10"/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269">
        <v>1</v>
      </c>
      <c r="AE50" s="686">
        <v>24</v>
      </c>
      <c r="AF50" s="729">
        <f t="shared" si="31"/>
        <v>23</v>
      </c>
      <c r="AG50" s="398"/>
      <c r="AH50" s="732" t="str">
        <f t="shared" si="33"/>
        <v xml:space="preserve">  </v>
      </c>
      <c r="AI50" s="733" t="str">
        <f t="shared" si="34"/>
        <v xml:space="preserve">  </v>
      </c>
      <c r="AJ50" s="469"/>
      <c r="AK50" s="457"/>
      <c r="AL50" s="467"/>
      <c r="AM50" s="467"/>
      <c r="AN50" s="15"/>
      <c r="AO50" s="15"/>
      <c r="AP50" s="15"/>
      <c r="AQ50" s="15"/>
      <c r="AR50" s="1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</row>
    <row r="51" spans="1:177" ht="13.5" hidden="1" x14ac:dyDescent="0.2">
      <c r="A51" s="539" t="s">
        <v>88</v>
      </c>
      <c r="B51" s="103">
        <v>49</v>
      </c>
      <c r="C51" s="117">
        <v>54</v>
      </c>
      <c r="D51" s="104">
        <v>40</v>
      </c>
      <c r="E51" s="105">
        <v>41</v>
      </c>
      <c r="F51" s="103">
        <v>48</v>
      </c>
      <c r="G51" s="106">
        <v>41</v>
      </c>
      <c r="H51" s="130">
        <v>37</v>
      </c>
      <c r="I51" s="107">
        <v>36</v>
      </c>
      <c r="J51" s="108">
        <v>25</v>
      </c>
      <c r="K51" s="103">
        <v>17</v>
      </c>
      <c r="L51" s="103">
        <v>16</v>
      </c>
      <c r="M51" s="109">
        <v>19</v>
      </c>
      <c r="N51" s="355">
        <v>10</v>
      </c>
      <c r="O51" s="108">
        <v>7</v>
      </c>
      <c r="P51" s="356">
        <v>3</v>
      </c>
      <c r="Q51" s="614">
        <v>0</v>
      </c>
      <c r="R51" s="447">
        <v>0</v>
      </c>
      <c r="S51" s="447">
        <v>0</v>
      </c>
      <c r="T51" s="614">
        <v>0</v>
      </c>
      <c r="U51" s="837">
        <v>0</v>
      </c>
      <c r="V51" s="356">
        <v>0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/>
      <c r="AC51" s="110"/>
      <c r="AD51" s="605"/>
      <c r="AE51" s="431"/>
      <c r="AF51" s="388" t="str">
        <f t="shared" si="31"/>
        <v xml:space="preserve"> </v>
      </c>
      <c r="AG51" s="398" t="str">
        <f t="shared" si="32"/>
        <v/>
      </c>
      <c r="AH51" s="659" t="str">
        <f t="shared" si="33"/>
        <v xml:space="preserve">  </v>
      </c>
      <c r="AI51" s="672" t="str">
        <f t="shared" si="34"/>
        <v xml:space="preserve">  </v>
      </c>
      <c r="AJ51" s="469"/>
      <c r="AK51" s="457"/>
      <c r="AL51" s="457"/>
      <c r="AM51" s="457"/>
      <c r="AN51" s="12"/>
      <c r="AO51" s="12"/>
      <c r="AP51" s="12"/>
      <c r="AQ51" s="12"/>
      <c r="AR51" s="12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</row>
    <row r="52" spans="1:177" x14ac:dyDescent="0.2">
      <c r="A52" s="522" t="s">
        <v>19</v>
      </c>
      <c r="B52" s="58">
        <v>70</v>
      </c>
      <c r="C52" s="62">
        <v>65</v>
      </c>
      <c r="D52" s="24">
        <v>66</v>
      </c>
      <c r="E52" s="59">
        <v>61</v>
      </c>
      <c r="F52" s="58">
        <v>68</v>
      </c>
      <c r="G52" s="9">
        <v>72</v>
      </c>
      <c r="H52" s="731">
        <v>63</v>
      </c>
      <c r="I52" s="18">
        <v>60</v>
      </c>
      <c r="J52" s="61">
        <v>80</v>
      </c>
      <c r="K52" s="58">
        <v>75</v>
      </c>
      <c r="L52" s="58">
        <v>83</v>
      </c>
      <c r="M52" s="7">
        <v>110</v>
      </c>
      <c r="N52" s="727">
        <v>100</v>
      </c>
      <c r="O52" s="61">
        <v>108</v>
      </c>
      <c r="P52" s="199">
        <v>102</v>
      </c>
      <c r="Q52" s="728">
        <v>86</v>
      </c>
      <c r="R52" s="687">
        <v>93</v>
      </c>
      <c r="S52" s="687">
        <v>109</v>
      </c>
      <c r="T52" s="728">
        <v>96</v>
      </c>
      <c r="U52" s="825">
        <v>93</v>
      </c>
      <c r="V52" s="199">
        <v>101</v>
      </c>
      <c r="W52" s="10">
        <v>86</v>
      </c>
      <c r="X52" s="10">
        <v>84</v>
      </c>
      <c r="Y52" s="10">
        <v>74</v>
      </c>
      <c r="Z52" s="10">
        <v>63</v>
      </c>
      <c r="AA52" s="10">
        <v>51</v>
      </c>
      <c r="AB52" s="10">
        <v>48</v>
      </c>
      <c r="AC52" s="10">
        <v>53</v>
      </c>
      <c r="AD52" s="269">
        <v>55</v>
      </c>
      <c r="AE52" s="686">
        <v>67</v>
      </c>
      <c r="AF52" s="729">
        <f t="shared" si="31"/>
        <v>0.21818181818181817</v>
      </c>
      <c r="AG52" s="398">
        <f t="shared" si="32"/>
        <v>6.3492063492063489E-2</v>
      </c>
      <c r="AH52" s="821">
        <f t="shared" si="33"/>
        <v>-0.27956989247311825</v>
      </c>
      <c r="AI52" s="733">
        <f t="shared" si="34"/>
        <v>58.333333333333336</v>
      </c>
      <c r="AJ52" s="469"/>
      <c r="AK52" s="457"/>
      <c r="AL52" s="457"/>
      <c r="AM52" s="457"/>
      <c r="AN52" s="12"/>
      <c r="AO52" s="12"/>
      <c r="AP52" s="12"/>
      <c r="AQ52" s="12"/>
      <c r="AR52" s="12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</row>
    <row r="53" spans="1:177" x14ac:dyDescent="0.2">
      <c r="A53" s="522" t="s">
        <v>112</v>
      </c>
      <c r="B53" s="58"/>
      <c r="C53" s="62"/>
      <c r="D53" s="24"/>
      <c r="E53" s="59"/>
      <c r="F53" s="58"/>
      <c r="G53" s="9"/>
      <c r="H53" s="731"/>
      <c r="I53" s="18"/>
      <c r="J53" s="61"/>
      <c r="K53" s="58"/>
      <c r="L53" s="58"/>
      <c r="M53" s="7"/>
      <c r="N53" s="727"/>
      <c r="O53" s="61"/>
      <c r="P53" s="199"/>
      <c r="Q53" s="728">
        <v>0</v>
      </c>
      <c r="R53" s="687"/>
      <c r="S53" s="687">
        <v>0</v>
      </c>
      <c r="T53" s="728"/>
      <c r="U53" s="825"/>
      <c r="V53" s="199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3</v>
      </c>
      <c r="AB53" s="10">
        <v>11</v>
      </c>
      <c r="AC53" s="10">
        <v>18</v>
      </c>
      <c r="AD53" s="269">
        <v>34</v>
      </c>
      <c r="AE53" s="686">
        <v>47</v>
      </c>
      <c r="AF53" s="885">
        <f t="shared" si="31"/>
        <v>0.38235294117647056</v>
      </c>
      <c r="AG53" s="398"/>
      <c r="AH53" s="821" t="str">
        <f t="shared" si="33"/>
        <v xml:space="preserve">  </v>
      </c>
      <c r="AI53" s="733">
        <f t="shared" si="34"/>
        <v>33</v>
      </c>
      <c r="AJ53" s="469"/>
      <c r="AK53" s="457"/>
      <c r="AL53" s="457"/>
      <c r="AM53" s="457"/>
      <c r="AN53" s="12"/>
      <c r="AO53" s="12"/>
      <c r="AP53" s="12"/>
      <c r="AQ53" s="12"/>
      <c r="AR53" s="12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</row>
    <row r="54" spans="1:177" x14ac:dyDescent="0.2">
      <c r="A54" s="522" t="s">
        <v>20</v>
      </c>
      <c r="B54" s="58">
        <v>118</v>
      </c>
      <c r="C54" s="62">
        <v>126</v>
      </c>
      <c r="D54" s="24">
        <v>131</v>
      </c>
      <c r="E54" s="59">
        <v>142</v>
      </c>
      <c r="F54" s="58">
        <v>109</v>
      </c>
      <c r="G54" s="9">
        <v>104</v>
      </c>
      <c r="H54" s="731">
        <v>99</v>
      </c>
      <c r="I54" s="18">
        <v>107</v>
      </c>
      <c r="J54" s="61">
        <v>113</v>
      </c>
      <c r="K54" s="58">
        <v>105</v>
      </c>
      <c r="L54" s="58">
        <v>97</v>
      </c>
      <c r="M54" s="7">
        <v>96</v>
      </c>
      <c r="N54" s="727">
        <v>82</v>
      </c>
      <c r="O54" s="61">
        <v>100</v>
      </c>
      <c r="P54" s="199">
        <v>110</v>
      </c>
      <c r="Q54" s="728">
        <v>138</v>
      </c>
      <c r="R54" s="687">
        <v>136</v>
      </c>
      <c r="S54" s="687">
        <v>155</v>
      </c>
      <c r="T54" s="728">
        <v>149</v>
      </c>
      <c r="U54" s="825">
        <v>137</v>
      </c>
      <c r="V54" s="199">
        <v>125</v>
      </c>
      <c r="W54" s="10">
        <v>109</v>
      </c>
      <c r="X54" s="10">
        <v>114</v>
      </c>
      <c r="Y54" s="10">
        <v>106</v>
      </c>
      <c r="Z54" s="10">
        <v>113</v>
      </c>
      <c r="AA54" s="10">
        <v>88</v>
      </c>
      <c r="AB54" s="10">
        <v>65</v>
      </c>
      <c r="AC54" s="10">
        <v>66</v>
      </c>
      <c r="AD54" s="269">
        <v>69</v>
      </c>
      <c r="AE54" s="686">
        <v>51</v>
      </c>
      <c r="AF54" s="729">
        <f t="shared" si="31"/>
        <v>-0.2608695652173913</v>
      </c>
      <c r="AG54" s="398">
        <f t="shared" si="32"/>
        <v>-0.54867256637168138</v>
      </c>
      <c r="AH54" s="821">
        <f t="shared" si="33"/>
        <v>-0.62773722627737227</v>
      </c>
      <c r="AI54" s="733">
        <f t="shared" si="34"/>
        <v>62</v>
      </c>
      <c r="AJ54" s="469"/>
      <c r="AK54" s="457"/>
      <c r="AL54" s="457"/>
      <c r="AM54" s="457"/>
      <c r="AN54" s="12"/>
      <c r="AO54" s="12"/>
      <c r="AP54" s="12"/>
      <c r="AQ54" s="12"/>
      <c r="AR54" s="12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</row>
    <row r="55" spans="1:177" ht="13.5" hidden="1" x14ac:dyDescent="0.2">
      <c r="A55" s="522" t="s">
        <v>89</v>
      </c>
      <c r="B55" s="58">
        <v>2</v>
      </c>
      <c r="C55" s="62">
        <v>1</v>
      </c>
      <c r="D55" s="24">
        <v>0</v>
      </c>
      <c r="E55" s="59">
        <v>2</v>
      </c>
      <c r="F55" s="58">
        <v>1</v>
      </c>
      <c r="G55" s="9"/>
      <c r="H55" s="731"/>
      <c r="I55" s="18"/>
      <c r="J55" s="61"/>
      <c r="K55" s="58"/>
      <c r="L55" s="58"/>
      <c r="M55" s="7"/>
      <c r="N55" s="727"/>
      <c r="O55" s="61"/>
      <c r="P55" s="199"/>
      <c r="Q55" s="728"/>
      <c r="R55" s="687"/>
      <c r="S55" s="687"/>
      <c r="T55" s="728"/>
      <c r="U55" s="825"/>
      <c r="V55" s="199"/>
      <c r="W55" s="10"/>
      <c r="X55" s="10"/>
      <c r="Y55" s="10"/>
      <c r="Z55" s="10"/>
      <c r="AA55" s="10"/>
      <c r="AB55" s="10"/>
      <c r="AC55" s="10"/>
      <c r="AD55" s="269"/>
      <c r="AE55" s="686"/>
      <c r="AF55" s="729" t="str">
        <f t="shared" si="31"/>
        <v xml:space="preserve"> </v>
      </c>
      <c r="AG55" s="398" t="str">
        <f t="shared" si="32"/>
        <v/>
      </c>
      <c r="AH55" s="821" t="str">
        <f t="shared" si="33"/>
        <v xml:space="preserve">  </v>
      </c>
      <c r="AI55" s="733" t="str">
        <f t="shared" si="34"/>
        <v xml:space="preserve">  </v>
      </c>
      <c r="AJ55" s="469"/>
      <c r="AK55" s="457"/>
      <c r="AL55" s="457"/>
      <c r="AM55" s="464"/>
      <c r="AN55" s="12"/>
      <c r="AO55" s="12"/>
      <c r="AP55" s="12"/>
      <c r="AQ55" s="12"/>
      <c r="AR55" s="12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</row>
    <row r="56" spans="1:177" x14ac:dyDescent="0.2">
      <c r="A56" s="522" t="s">
        <v>21</v>
      </c>
      <c r="B56" s="58">
        <v>41</v>
      </c>
      <c r="C56" s="62">
        <v>43</v>
      </c>
      <c r="D56" s="24">
        <v>53</v>
      </c>
      <c r="E56" s="59">
        <v>67</v>
      </c>
      <c r="F56" s="58">
        <v>66</v>
      </c>
      <c r="G56" s="9">
        <v>74</v>
      </c>
      <c r="H56" s="731">
        <v>81</v>
      </c>
      <c r="I56" s="18">
        <v>76</v>
      </c>
      <c r="J56" s="61">
        <v>70</v>
      </c>
      <c r="K56" s="58">
        <v>62</v>
      </c>
      <c r="L56" s="58">
        <v>40</v>
      </c>
      <c r="M56" s="7">
        <v>42</v>
      </c>
      <c r="N56" s="727">
        <v>52</v>
      </c>
      <c r="O56" s="61">
        <v>69</v>
      </c>
      <c r="P56" s="199">
        <v>67</v>
      </c>
      <c r="Q56" s="728">
        <v>86</v>
      </c>
      <c r="R56" s="687">
        <v>100</v>
      </c>
      <c r="S56" s="687">
        <v>98</v>
      </c>
      <c r="T56" s="728">
        <v>122</v>
      </c>
      <c r="U56" s="825">
        <v>117</v>
      </c>
      <c r="V56" s="199">
        <v>117</v>
      </c>
      <c r="W56" s="10">
        <v>114</v>
      </c>
      <c r="X56" s="10">
        <v>84</v>
      </c>
      <c r="Y56" s="10">
        <v>80</v>
      </c>
      <c r="Z56" s="10">
        <v>60</v>
      </c>
      <c r="AA56" s="10">
        <v>44</v>
      </c>
      <c r="AB56" s="10">
        <v>56</v>
      </c>
      <c r="AC56" s="10">
        <v>63</v>
      </c>
      <c r="AD56" s="269">
        <v>73</v>
      </c>
      <c r="AE56" s="686">
        <v>68</v>
      </c>
      <c r="AF56" s="729">
        <f t="shared" si="31"/>
        <v>-6.8493150684931503E-2</v>
      </c>
      <c r="AG56" s="398">
        <f t="shared" si="32"/>
        <v>0.13333333333333333</v>
      </c>
      <c r="AH56" s="821">
        <f t="shared" si="33"/>
        <v>-0.41880341880341881</v>
      </c>
      <c r="AI56" s="733">
        <f t="shared" si="34"/>
        <v>68</v>
      </c>
      <c r="AJ56" s="469"/>
      <c r="AK56" s="457"/>
      <c r="AL56" s="457"/>
      <c r="AM56" s="457"/>
      <c r="AN56" s="12"/>
      <c r="AO56" s="12"/>
      <c r="AP56" s="12"/>
      <c r="AQ56" s="12"/>
      <c r="AR56" s="12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</row>
    <row r="57" spans="1:177" s="2" customFormat="1" x14ac:dyDescent="0.2">
      <c r="A57" s="540" t="s">
        <v>111</v>
      </c>
      <c r="B57" s="48">
        <v>0</v>
      </c>
      <c r="C57" s="112">
        <v>0</v>
      </c>
      <c r="D57" s="50">
        <v>0</v>
      </c>
      <c r="E57" s="113">
        <v>0</v>
      </c>
      <c r="F57" s="48">
        <v>0</v>
      </c>
      <c r="G57" s="114">
        <v>0</v>
      </c>
      <c r="H57" s="131">
        <v>0</v>
      </c>
      <c r="I57" s="53">
        <v>0</v>
      </c>
      <c r="J57" s="54">
        <v>0</v>
      </c>
      <c r="K57" s="48">
        <v>0</v>
      </c>
      <c r="L57" s="48">
        <v>0</v>
      </c>
      <c r="M57" s="55">
        <v>0</v>
      </c>
      <c r="N57" s="343">
        <v>0</v>
      </c>
      <c r="O57" s="54">
        <v>0</v>
      </c>
      <c r="P57" s="271">
        <v>0</v>
      </c>
      <c r="Q57" s="610">
        <v>0</v>
      </c>
      <c r="R57" s="442">
        <v>0</v>
      </c>
      <c r="S57" s="442">
        <v>0</v>
      </c>
      <c r="T57" s="610">
        <v>0</v>
      </c>
      <c r="U57" s="826">
        <v>0</v>
      </c>
      <c r="V57" s="271">
        <v>0</v>
      </c>
      <c r="W57" s="56">
        <v>7</v>
      </c>
      <c r="X57" s="56">
        <v>15</v>
      </c>
      <c r="Y57" s="56">
        <v>20</v>
      </c>
      <c r="Z57" s="56">
        <v>20</v>
      </c>
      <c r="AA57" s="56">
        <v>18</v>
      </c>
      <c r="AB57" s="56">
        <v>16</v>
      </c>
      <c r="AC57" s="56">
        <v>15</v>
      </c>
      <c r="AD57" s="379">
        <v>15</v>
      </c>
      <c r="AE57" s="423">
        <v>20</v>
      </c>
      <c r="AF57" s="57" t="str">
        <f t="shared" si="31"/>
        <v xml:space="preserve"> </v>
      </c>
      <c r="AG57" s="399" t="str">
        <f t="shared" si="32"/>
        <v/>
      </c>
      <c r="AH57" s="660" t="str">
        <f t="shared" si="33"/>
        <v xml:space="preserve">  </v>
      </c>
      <c r="AI57" s="668">
        <f t="shared" si="34"/>
        <v>16.666666666666668</v>
      </c>
      <c r="AJ57" s="469"/>
      <c r="AK57" s="457"/>
      <c r="AL57" s="460"/>
      <c r="AM57" s="457"/>
      <c r="AN57" s="16"/>
      <c r="AO57" s="16"/>
      <c r="AP57" s="16"/>
      <c r="AQ57" s="16"/>
      <c r="AR57" s="16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s="2" customFormat="1" ht="12.75" thickBot="1" x14ac:dyDescent="0.25">
      <c r="A58" s="541" t="s">
        <v>69</v>
      </c>
      <c r="B58" s="132">
        <f t="shared" ref="B58:T58" si="35">SUM(B44:B57)</f>
        <v>936</v>
      </c>
      <c r="C58" s="133">
        <f t="shared" si="35"/>
        <v>935</v>
      </c>
      <c r="D58" s="134">
        <f t="shared" si="35"/>
        <v>904</v>
      </c>
      <c r="E58" s="135">
        <f t="shared" si="35"/>
        <v>850</v>
      </c>
      <c r="F58" s="136">
        <f t="shared" si="35"/>
        <v>861</v>
      </c>
      <c r="G58" s="137">
        <f t="shared" si="35"/>
        <v>898</v>
      </c>
      <c r="H58" s="886">
        <f t="shared" si="35"/>
        <v>907</v>
      </c>
      <c r="I58" s="138">
        <f t="shared" si="35"/>
        <v>858</v>
      </c>
      <c r="J58" s="137">
        <f t="shared" si="35"/>
        <v>862</v>
      </c>
      <c r="K58" s="136">
        <f t="shared" si="35"/>
        <v>823</v>
      </c>
      <c r="L58" s="136">
        <f t="shared" si="35"/>
        <v>872</v>
      </c>
      <c r="M58" s="138">
        <f t="shared" si="35"/>
        <v>896</v>
      </c>
      <c r="N58" s="886">
        <f t="shared" si="35"/>
        <v>928</v>
      </c>
      <c r="O58" s="358">
        <f t="shared" si="35"/>
        <v>996</v>
      </c>
      <c r="P58" s="136">
        <f t="shared" si="35"/>
        <v>1038</v>
      </c>
      <c r="Q58" s="886">
        <f t="shared" si="35"/>
        <v>1129</v>
      </c>
      <c r="R58" s="806">
        <f t="shared" si="35"/>
        <v>1181</v>
      </c>
      <c r="S58" s="806">
        <f t="shared" si="35"/>
        <v>1211</v>
      </c>
      <c r="T58" s="850">
        <f t="shared" si="35"/>
        <v>1256</v>
      </c>
      <c r="U58" s="838">
        <f t="shared" ref="U58:AD58" si="36">SUM(U43:U57)</f>
        <v>1223</v>
      </c>
      <c r="V58" s="136">
        <f t="shared" si="36"/>
        <v>1281</v>
      </c>
      <c r="W58" s="138">
        <f t="shared" si="36"/>
        <v>1248</v>
      </c>
      <c r="X58" s="138">
        <f t="shared" si="36"/>
        <v>1158</v>
      </c>
      <c r="Y58" s="138">
        <f t="shared" si="36"/>
        <v>1127</v>
      </c>
      <c r="Z58" s="138">
        <f t="shared" si="36"/>
        <v>1021</v>
      </c>
      <c r="AA58" s="138">
        <f t="shared" si="36"/>
        <v>891</v>
      </c>
      <c r="AB58" s="138">
        <f t="shared" si="36"/>
        <v>903</v>
      </c>
      <c r="AC58" s="818">
        <f t="shared" si="36"/>
        <v>929</v>
      </c>
      <c r="AD58" s="358">
        <f t="shared" si="36"/>
        <v>949</v>
      </c>
      <c r="AE58" s="806">
        <f>SUM(AE43:AE57)</f>
        <v>970</v>
      </c>
      <c r="AF58" s="887">
        <f t="shared" si="31"/>
        <v>2.2128556375131718E-2</v>
      </c>
      <c r="AG58" s="624">
        <f t="shared" si="32"/>
        <v>-4.9951028403525957E-2</v>
      </c>
      <c r="AH58" s="888">
        <f t="shared" si="33"/>
        <v>-0.20686835650040883</v>
      </c>
      <c r="AI58" s="889">
        <f t="shared" si="34"/>
        <v>949.33333333333337</v>
      </c>
      <c r="AJ58" s="469"/>
      <c r="AK58" s="460"/>
      <c r="AL58" s="460"/>
      <c r="AM58" s="457"/>
      <c r="AN58" s="16"/>
      <c r="AO58" s="16"/>
      <c r="AP58" s="16"/>
      <c r="AQ58" s="16"/>
      <c r="AR58" s="16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2.75" thickTop="1" x14ac:dyDescent="0.2">
      <c r="A59" s="542" t="s">
        <v>26</v>
      </c>
      <c r="B59" s="139"/>
      <c r="C59" s="139"/>
      <c r="D59" s="140"/>
      <c r="E59" s="140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2" t="str">
        <f t="shared" ref="AF59:AF70" si="37">IF(AD59&gt;20,(AD59-AC59)/AC59," ")</f>
        <v xml:space="preserve"> </v>
      </c>
      <c r="AG59" s="142" t="str">
        <f t="shared" ref="AG59:AG70" si="38">IF(AD59&gt;20,(AD59-Y59)/Y59,"")</f>
        <v/>
      </c>
      <c r="AH59" s="661" t="str">
        <f t="shared" ref="AH59:AH70" si="39">IF(T59=0,"  ",IF(AD59&gt;20,(AD59-T59)/T59," "))</f>
        <v xml:space="preserve">  </v>
      </c>
      <c r="AI59" s="890" t="str">
        <f t="shared" ref="AI59:AI70" si="40">IF(AB59=0,"  ",IF(AB59=0,"  ",AVERAGE(AB59:AD59)))</f>
        <v xml:space="preserve">  </v>
      </c>
      <c r="AJ59" s="470"/>
      <c r="AK59" s="457"/>
      <c r="AL59" s="457"/>
      <c r="AM59" s="457"/>
      <c r="AN59" s="12"/>
      <c r="AO59" s="12"/>
      <c r="AP59" s="12"/>
      <c r="AQ59" s="12"/>
      <c r="AR59" s="12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</row>
    <row r="60" spans="1:177" x14ac:dyDescent="0.2">
      <c r="A60" s="522" t="s">
        <v>14</v>
      </c>
      <c r="B60" s="58">
        <v>258</v>
      </c>
      <c r="C60" s="22">
        <v>206</v>
      </c>
      <c r="D60" s="24">
        <v>179</v>
      </c>
      <c r="E60" s="59">
        <v>153</v>
      </c>
      <c r="F60" s="58">
        <v>152</v>
      </c>
      <c r="G60" s="9">
        <v>151</v>
      </c>
      <c r="H60" s="731">
        <v>172</v>
      </c>
      <c r="I60" s="18">
        <v>196</v>
      </c>
      <c r="J60" s="61">
        <v>202</v>
      </c>
      <c r="K60" s="58">
        <v>220</v>
      </c>
      <c r="L60" s="7">
        <v>255</v>
      </c>
      <c r="M60" s="7">
        <v>266</v>
      </c>
      <c r="N60" s="728">
        <v>282</v>
      </c>
      <c r="O60" s="235">
        <v>294</v>
      </c>
      <c r="P60" s="199">
        <v>279</v>
      </c>
      <c r="Q60" s="728">
        <v>290</v>
      </c>
      <c r="R60" s="687">
        <v>319</v>
      </c>
      <c r="S60" s="687">
        <v>298</v>
      </c>
      <c r="T60" s="615">
        <f>161+151</f>
        <v>312</v>
      </c>
      <c r="U60" s="825">
        <v>302</v>
      </c>
      <c r="V60" s="199">
        <v>304</v>
      </c>
      <c r="W60" s="10">
        <v>273</v>
      </c>
      <c r="X60" s="10">
        <v>236</v>
      </c>
      <c r="Y60" s="10">
        <v>243</v>
      </c>
      <c r="Z60" s="10">
        <v>217</v>
      </c>
      <c r="AA60" s="10">
        <v>204</v>
      </c>
      <c r="AB60" s="10">
        <v>202</v>
      </c>
      <c r="AC60" s="236">
        <v>224</v>
      </c>
      <c r="AD60" s="601">
        <v>226</v>
      </c>
      <c r="AE60" s="686">
        <v>256</v>
      </c>
      <c r="AF60" s="729">
        <f t="shared" ref="AF60:AF69" si="41">IF(AE60&gt;20,(AE60-AD60)/AD60," ")</f>
        <v>0.13274336283185842</v>
      </c>
      <c r="AG60" s="398">
        <f t="shared" ref="AG60:AG69" si="42">IF(AE60&gt;20,(AE60-Z60)/Z60,"")</f>
        <v>0.17972350230414746</v>
      </c>
      <c r="AH60" s="879">
        <f t="shared" ref="AH60:AH69" si="43">IF(T60=0,"  ",IF(AE60&gt;20,(AE60-U60)/U60," "))</f>
        <v>-0.15231788079470199</v>
      </c>
      <c r="AI60" s="733">
        <f t="shared" ref="AI60:AI69" si="44">IF(AC60=0,"  ",IF(AC60=0,"  ",AVERAGE(AC60:AE60)))</f>
        <v>235.33333333333334</v>
      </c>
      <c r="AJ60" s="463"/>
      <c r="AK60" s="457"/>
      <c r="AL60" s="457"/>
      <c r="AM60" s="464"/>
      <c r="AN60" s="12"/>
      <c r="AO60" s="12"/>
      <c r="AP60" s="12"/>
      <c r="AQ60" s="12"/>
      <c r="AR60" s="12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</row>
    <row r="61" spans="1:177" x14ac:dyDescent="0.2">
      <c r="A61" s="522" t="s">
        <v>15</v>
      </c>
      <c r="B61" s="58">
        <v>639</v>
      </c>
      <c r="C61" s="62">
        <v>704</v>
      </c>
      <c r="D61" s="24">
        <v>796</v>
      </c>
      <c r="E61" s="59">
        <v>776</v>
      </c>
      <c r="F61" s="58">
        <v>842</v>
      </c>
      <c r="G61" s="9">
        <v>842</v>
      </c>
      <c r="H61" s="731">
        <v>898</v>
      </c>
      <c r="I61" s="18">
        <v>675</v>
      </c>
      <c r="J61" s="61">
        <v>527</v>
      </c>
      <c r="K61" s="58">
        <v>587</v>
      </c>
      <c r="L61" s="7">
        <v>636</v>
      </c>
      <c r="M61" s="7">
        <v>623</v>
      </c>
      <c r="N61" s="727">
        <v>572</v>
      </c>
      <c r="O61" s="61">
        <v>496</v>
      </c>
      <c r="P61" s="199">
        <v>338</v>
      </c>
      <c r="Q61" s="728">
        <v>260</v>
      </c>
      <c r="R61" s="687">
        <v>255</v>
      </c>
      <c r="S61" s="687">
        <v>191</v>
      </c>
      <c r="T61" s="728">
        <f>23+6</f>
        <v>29</v>
      </c>
      <c r="U61" s="825">
        <v>14</v>
      </c>
      <c r="V61" s="199">
        <v>1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269">
        <v>0</v>
      </c>
      <c r="AE61" s="686">
        <v>0</v>
      </c>
      <c r="AF61" s="885" t="str">
        <f t="shared" si="41"/>
        <v xml:space="preserve"> </v>
      </c>
      <c r="AG61" s="398" t="str">
        <f t="shared" si="42"/>
        <v/>
      </c>
      <c r="AH61" s="821" t="str">
        <f t="shared" si="43"/>
        <v xml:space="preserve"> </v>
      </c>
      <c r="AI61" s="733" t="str">
        <f t="shared" si="44"/>
        <v xml:space="preserve">  </v>
      </c>
      <c r="AJ61" s="469"/>
      <c r="AK61" s="457"/>
      <c r="AL61" s="457"/>
      <c r="AM61" s="457"/>
      <c r="AN61" s="12"/>
      <c r="AO61" s="12"/>
      <c r="AP61" s="12"/>
      <c r="AQ61" s="12"/>
      <c r="AR61" s="12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</row>
    <row r="62" spans="1:177" x14ac:dyDescent="0.2">
      <c r="A62" s="522" t="s">
        <v>113</v>
      </c>
      <c r="B62" s="58">
        <v>0</v>
      </c>
      <c r="C62" s="62">
        <v>0</v>
      </c>
      <c r="D62" s="24">
        <v>0</v>
      </c>
      <c r="E62" s="59">
        <v>0</v>
      </c>
      <c r="F62" s="58">
        <v>0</v>
      </c>
      <c r="G62" s="9">
        <v>0</v>
      </c>
      <c r="H62" s="731">
        <v>0</v>
      </c>
      <c r="I62" s="18">
        <v>0</v>
      </c>
      <c r="J62" s="61">
        <v>0</v>
      </c>
      <c r="K62" s="58">
        <v>0</v>
      </c>
      <c r="L62" s="7">
        <v>0</v>
      </c>
      <c r="M62" s="7">
        <v>0</v>
      </c>
      <c r="N62" s="727">
        <v>0</v>
      </c>
      <c r="O62" s="61">
        <v>0</v>
      </c>
      <c r="P62" s="199">
        <v>0</v>
      </c>
      <c r="Q62" s="728">
        <v>0</v>
      </c>
      <c r="R62" s="687">
        <v>0</v>
      </c>
      <c r="S62" s="687">
        <v>0</v>
      </c>
      <c r="T62" s="728">
        <f>88+4</f>
        <v>92</v>
      </c>
      <c r="U62" s="825">
        <v>118</v>
      </c>
      <c r="V62" s="199">
        <v>129</v>
      </c>
      <c r="W62" s="10">
        <v>122</v>
      </c>
      <c r="X62" s="10">
        <v>117</v>
      </c>
      <c r="Y62" s="10">
        <v>130</v>
      </c>
      <c r="Z62" s="10">
        <v>125</v>
      </c>
      <c r="AA62" s="10">
        <v>144</v>
      </c>
      <c r="AB62" s="10">
        <v>170</v>
      </c>
      <c r="AC62" s="10">
        <v>86</v>
      </c>
      <c r="AD62" s="269">
        <v>55</v>
      </c>
      <c r="AE62" s="686">
        <v>155</v>
      </c>
      <c r="AF62" s="729">
        <f t="shared" si="41"/>
        <v>1.8181818181818181</v>
      </c>
      <c r="AG62" s="398">
        <f t="shared" si="42"/>
        <v>0.24</v>
      </c>
      <c r="AH62" s="821">
        <f t="shared" si="43"/>
        <v>0.3135593220338983</v>
      </c>
      <c r="AI62" s="733">
        <f t="shared" si="44"/>
        <v>98.666666666666671</v>
      </c>
      <c r="AJ62" s="469"/>
      <c r="AK62" s="457"/>
      <c r="AL62" s="457"/>
      <c r="AM62" s="457"/>
      <c r="AN62" s="12"/>
      <c r="AO62" s="12"/>
      <c r="AP62" s="12"/>
      <c r="AQ62" s="12"/>
      <c r="AR62" s="12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</row>
    <row r="63" spans="1:177" s="534" customFormat="1" x14ac:dyDescent="0.2">
      <c r="A63" s="522" t="s">
        <v>16</v>
      </c>
      <c r="B63" s="58">
        <v>24</v>
      </c>
      <c r="C63" s="62">
        <v>19</v>
      </c>
      <c r="D63" s="24">
        <v>18</v>
      </c>
      <c r="E63" s="59">
        <v>32</v>
      </c>
      <c r="F63" s="58">
        <v>23</v>
      </c>
      <c r="G63" s="9">
        <v>15</v>
      </c>
      <c r="H63" s="731">
        <v>13</v>
      </c>
      <c r="I63" s="18">
        <v>13</v>
      </c>
      <c r="J63" s="61">
        <v>25</v>
      </c>
      <c r="K63" s="58">
        <v>23</v>
      </c>
      <c r="L63" s="7">
        <v>32</v>
      </c>
      <c r="M63" s="7">
        <v>36</v>
      </c>
      <c r="N63" s="727">
        <v>36</v>
      </c>
      <c r="O63" s="61">
        <v>43</v>
      </c>
      <c r="P63" s="199">
        <v>39</v>
      </c>
      <c r="Q63" s="728">
        <v>42</v>
      </c>
      <c r="R63" s="687">
        <v>52</v>
      </c>
      <c r="S63" s="687">
        <v>44</v>
      </c>
      <c r="T63" s="728">
        <v>55</v>
      </c>
      <c r="U63" s="825">
        <v>43</v>
      </c>
      <c r="V63" s="199">
        <v>52</v>
      </c>
      <c r="W63" s="10">
        <v>50</v>
      </c>
      <c r="X63" s="10">
        <v>40</v>
      </c>
      <c r="Y63" s="10">
        <v>48</v>
      </c>
      <c r="Z63" s="10">
        <v>48</v>
      </c>
      <c r="AA63" s="10">
        <v>49</v>
      </c>
      <c r="AB63" s="10">
        <v>29</v>
      </c>
      <c r="AC63" s="10">
        <v>20</v>
      </c>
      <c r="AD63" s="269">
        <v>28</v>
      </c>
      <c r="AE63" s="686">
        <v>27</v>
      </c>
      <c r="AF63" s="729">
        <f t="shared" si="41"/>
        <v>-3.5714285714285712E-2</v>
      </c>
      <c r="AG63" s="398">
        <f t="shared" si="42"/>
        <v>-0.4375</v>
      </c>
      <c r="AH63" s="821">
        <f t="shared" si="43"/>
        <v>-0.37209302325581395</v>
      </c>
      <c r="AI63" s="733">
        <f t="shared" si="44"/>
        <v>25</v>
      </c>
      <c r="AJ63" s="469"/>
      <c r="AK63" s="457"/>
      <c r="AL63" s="467"/>
      <c r="AM63" s="467"/>
      <c r="AN63" s="15"/>
      <c r="AO63" s="15"/>
      <c r="AP63" s="15"/>
      <c r="AQ63" s="15"/>
      <c r="AR63" s="1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</row>
    <row r="64" spans="1:177" x14ac:dyDescent="0.2">
      <c r="A64" s="543" t="s">
        <v>35</v>
      </c>
      <c r="B64" s="58">
        <v>0</v>
      </c>
      <c r="C64" s="22">
        <v>0</v>
      </c>
      <c r="D64" s="24">
        <v>0</v>
      </c>
      <c r="E64" s="59">
        <v>0</v>
      </c>
      <c r="F64" s="58">
        <v>0</v>
      </c>
      <c r="G64" s="9">
        <v>0</v>
      </c>
      <c r="H64" s="731">
        <v>14</v>
      </c>
      <c r="I64" s="18">
        <v>71</v>
      </c>
      <c r="J64" s="61">
        <v>111</v>
      </c>
      <c r="K64" s="58">
        <v>138</v>
      </c>
      <c r="L64" s="7">
        <v>149</v>
      </c>
      <c r="M64" s="7">
        <v>171</v>
      </c>
      <c r="N64" s="727">
        <v>207</v>
      </c>
      <c r="O64" s="61">
        <v>184</v>
      </c>
      <c r="P64" s="199">
        <v>151</v>
      </c>
      <c r="Q64" s="728">
        <v>162</v>
      </c>
      <c r="R64" s="687">
        <v>149</v>
      </c>
      <c r="S64" s="687">
        <v>195</v>
      </c>
      <c r="T64" s="728">
        <f>96+102</f>
        <v>198</v>
      </c>
      <c r="U64" s="825">
        <v>241</v>
      </c>
      <c r="V64" s="199">
        <v>254</v>
      </c>
      <c r="W64" s="10">
        <v>259</v>
      </c>
      <c r="X64" s="10">
        <v>262</v>
      </c>
      <c r="Y64" s="10">
        <v>248</v>
      </c>
      <c r="Z64" s="10">
        <v>250</v>
      </c>
      <c r="AA64" s="10">
        <v>250</v>
      </c>
      <c r="AB64" s="10">
        <v>240</v>
      </c>
      <c r="AC64" s="10">
        <v>255</v>
      </c>
      <c r="AD64" s="269">
        <v>280</v>
      </c>
      <c r="AE64" s="686">
        <v>306</v>
      </c>
      <c r="AF64" s="729">
        <f t="shared" si="41"/>
        <v>9.285714285714286E-2</v>
      </c>
      <c r="AG64" s="399">
        <f t="shared" si="42"/>
        <v>0.224</v>
      </c>
      <c r="AH64" s="732">
        <f t="shared" si="43"/>
        <v>0.26970954356846472</v>
      </c>
      <c r="AI64" s="733">
        <f t="shared" si="44"/>
        <v>280.33333333333331</v>
      </c>
      <c r="AJ64" s="469"/>
      <c r="AK64" s="457"/>
      <c r="AL64" s="457"/>
      <c r="AM64" s="464"/>
      <c r="AN64" s="12"/>
      <c r="AO64" s="12"/>
      <c r="AP64" s="12"/>
      <c r="AQ64" s="12"/>
      <c r="AR64" s="12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</row>
    <row r="65" spans="1:177" x14ac:dyDescent="0.2">
      <c r="A65" s="539" t="s">
        <v>34</v>
      </c>
      <c r="B65" s="103">
        <v>80</v>
      </c>
      <c r="C65" s="117">
        <v>110</v>
      </c>
      <c r="D65" s="104">
        <v>133</v>
      </c>
      <c r="E65" s="105">
        <v>171</v>
      </c>
      <c r="F65" s="103">
        <v>175</v>
      </c>
      <c r="G65" s="106">
        <v>186</v>
      </c>
      <c r="H65" s="130">
        <v>159</v>
      </c>
      <c r="I65" s="107">
        <v>119</v>
      </c>
      <c r="J65" s="108">
        <v>97</v>
      </c>
      <c r="K65" s="103">
        <v>80</v>
      </c>
      <c r="L65" s="109">
        <v>83</v>
      </c>
      <c r="M65" s="109">
        <v>81</v>
      </c>
      <c r="N65" s="355">
        <v>71</v>
      </c>
      <c r="O65" s="108">
        <v>84</v>
      </c>
      <c r="P65" s="356">
        <v>108</v>
      </c>
      <c r="Q65" s="614">
        <v>135</v>
      </c>
      <c r="R65" s="447">
        <v>149</v>
      </c>
      <c r="S65" s="447">
        <v>160</v>
      </c>
      <c r="T65" s="614">
        <f>44+93</f>
        <v>137</v>
      </c>
      <c r="U65" s="837">
        <v>133</v>
      </c>
      <c r="V65" s="356">
        <v>137</v>
      </c>
      <c r="W65" s="110">
        <v>143</v>
      </c>
      <c r="X65" s="110">
        <v>183</v>
      </c>
      <c r="Y65" s="110">
        <v>165</v>
      </c>
      <c r="Z65" s="110">
        <v>174</v>
      </c>
      <c r="AA65" s="110">
        <v>129</v>
      </c>
      <c r="AB65" s="110">
        <v>135</v>
      </c>
      <c r="AC65" s="110">
        <v>134</v>
      </c>
      <c r="AD65" s="605">
        <v>112</v>
      </c>
      <c r="AE65" s="431">
        <v>120</v>
      </c>
      <c r="AF65" s="111">
        <f t="shared" si="41"/>
        <v>7.1428571428571425E-2</v>
      </c>
      <c r="AG65" s="398">
        <f t="shared" si="42"/>
        <v>-0.31034482758620691</v>
      </c>
      <c r="AH65" s="662">
        <f t="shared" si="43"/>
        <v>-9.7744360902255634E-2</v>
      </c>
      <c r="AI65" s="672">
        <f t="shared" si="44"/>
        <v>122</v>
      </c>
      <c r="AJ65" s="469"/>
      <c r="AK65" s="457"/>
      <c r="AL65" s="457"/>
      <c r="AM65" s="457"/>
      <c r="AN65" s="12"/>
      <c r="AO65" s="12"/>
      <c r="AP65" s="12"/>
      <c r="AQ65" s="12"/>
      <c r="AR65" s="12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</row>
    <row r="66" spans="1:177" x14ac:dyDescent="0.2">
      <c r="A66" s="537" t="s">
        <v>114</v>
      </c>
      <c r="B66" s="58">
        <v>0</v>
      </c>
      <c r="C66" s="62">
        <v>0</v>
      </c>
      <c r="D66" s="24">
        <v>0</v>
      </c>
      <c r="E66" s="59">
        <v>0</v>
      </c>
      <c r="F66" s="58">
        <v>0</v>
      </c>
      <c r="G66" s="9">
        <v>0</v>
      </c>
      <c r="H66" s="731">
        <v>0</v>
      </c>
      <c r="I66" s="18">
        <v>0</v>
      </c>
      <c r="J66" s="7">
        <v>0</v>
      </c>
      <c r="K66" s="7">
        <v>0</v>
      </c>
      <c r="L66" s="7">
        <v>0</v>
      </c>
      <c r="M66" s="7">
        <v>0</v>
      </c>
      <c r="N66" s="727">
        <v>0</v>
      </c>
      <c r="O66" s="61">
        <v>0</v>
      </c>
      <c r="P66" s="199">
        <v>0</v>
      </c>
      <c r="Q66" s="728">
        <v>0</v>
      </c>
      <c r="R66" s="687">
        <v>0</v>
      </c>
      <c r="S66" s="687">
        <v>1</v>
      </c>
      <c r="T66" s="728">
        <f>36+3</f>
        <v>39</v>
      </c>
      <c r="U66" s="825">
        <v>54</v>
      </c>
      <c r="V66" s="199">
        <v>61</v>
      </c>
      <c r="W66" s="10">
        <v>41</v>
      </c>
      <c r="X66" s="10">
        <v>36</v>
      </c>
      <c r="Y66" s="10">
        <v>26</v>
      </c>
      <c r="Z66" s="10">
        <v>32</v>
      </c>
      <c r="AA66" s="10">
        <v>39</v>
      </c>
      <c r="AB66" s="10">
        <v>43</v>
      </c>
      <c r="AC66" s="10">
        <v>60</v>
      </c>
      <c r="AD66" s="269">
        <v>58</v>
      </c>
      <c r="AE66" s="686">
        <v>51</v>
      </c>
      <c r="AF66" s="729">
        <f t="shared" si="41"/>
        <v>-0.1206896551724138</v>
      </c>
      <c r="AG66" s="398">
        <f t="shared" si="42"/>
        <v>0.59375</v>
      </c>
      <c r="AH66" s="821">
        <f t="shared" si="43"/>
        <v>-5.5555555555555552E-2</v>
      </c>
      <c r="AI66" s="733">
        <f t="shared" si="44"/>
        <v>56.333333333333336</v>
      </c>
      <c r="AJ66" s="469"/>
      <c r="AK66" s="457"/>
      <c r="AL66" s="457"/>
      <c r="AM66" s="457"/>
      <c r="AN66" s="12"/>
      <c r="AO66" s="12"/>
      <c r="AP66" s="12"/>
      <c r="AQ66" s="12"/>
      <c r="AR66" s="12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</row>
    <row r="67" spans="1:177" x14ac:dyDescent="0.2">
      <c r="A67" s="543" t="s">
        <v>36</v>
      </c>
      <c r="B67" s="58">
        <v>0</v>
      </c>
      <c r="C67" s="62">
        <v>0</v>
      </c>
      <c r="D67" s="24">
        <v>0</v>
      </c>
      <c r="E67" s="59">
        <v>0</v>
      </c>
      <c r="F67" s="58">
        <v>0</v>
      </c>
      <c r="G67" s="9">
        <v>0</v>
      </c>
      <c r="H67" s="731">
        <v>3</v>
      </c>
      <c r="I67" s="18">
        <v>64</v>
      </c>
      <c r="J67" s="61">
        <v>155</v>
      </c>
      <c r="K67" s="58">
        <v>195</v>
      </c>
      <c r="L67" s="7">
        <v>230</v>
      </c>
      <c r="M67" s="7">
        <v>230</v>
      </c>
      <c r="N67" s="727">
        <v>247</v>
      </c>
      <c r="O67" s="61">
        <v>231</v>
      </c>
      <c r="P67" s="199">
        <v>277</v>
      </c>
      <c r="Q67" s="728">
        <v>318</v>
      </c>
      <c r="R67" s="687">
        <v>331</v>
      </c>
      <c r="S67" s="687">
        <v>350</v>
      </c>
      <c r="T67" s="728">
        <f>228+198</f>
        <v>426</v>
      </c>
      <c r="U67" s="825">
        <v>406</v>
      </c>
      <c r="V67" s="199">
        <v>377</v>
      </c>
      <c r="W67" s="10">
        <v>374</v>
      </c>
      <c r="X67" s="10">
        <v>368</v>
      </c>
      <c r="Y67" s="10">
        <v>365</v>
      </c>
      <c r="Z67" s="10">
        <v>353</v>
      </c>
      <c r="AA67" s="10">
        <v>374</v>
      </c>
      <c r="AB67" s="10">
        <v>339</v>
      </c>
      <c r="AC67" s="10">
        <v>351</v>
      </c>
      <c r="AD67" s="269">
        <v>325</v>
      </c>
      <c r="AE67" s="686">
        <v>260</v>
      </c>
      <c r="AF67" s="729">
        <f t="shared" si="41"/>
        <v>-0.2</v>
      </c>
      <c r="AG67" s="398">
        <f t="shared" si="42"/>
        <v>-0.26345609065155806</v>
      </c>
      <c r="AH67" s="732">
        <f t="shared" si="43"/>
        <v>-0.35960591133004927</v>
      </c>
      <c r="AI67" s="733">
        <f t="shared" si="44"/>
        <v>312</v>
      </c>
      <c r="AJ67" s="469"/>
      <c r="AK67" s="457"/>
      <c r="AM67" s="464"/>
    </row>
    <row r="68" spans="1:177" x14ac:dyDescent="0.2">
      <c r="A68" s="538" t="s">
        <v>37</v>
      </c>
      <c r="B68" s="48">
        <v>0</v>
      </c>
      <c r="C68" s="112">
        <v>0</v>
      </c>
      <c r="D68" s="50">
        <v>0</v>
      </c>
      <c r="E68" s="113">
        <v>0</v>
      </c>
      <c r="F68" s="48">
        <v>0</v>
      </c>
      <c r="G68" s="114">
        <v>0</v>
      </c>
      <c r="H68" s="131">
        <v>9</v>
      </c>
      <c r="I68" s="53">
        <v>98</v>
      </c>
      <c r="J68" s="54">
        <v>164</v>
      </c>
      <c r="K68" s="48">
        <v>191</v>
      </c>
      <c r="L68" s="55">
        <v>254</v>
      </c>
      <c r="M68" s="55">
        <v>275</v>
      </c>
      <c r="N68" s="343">
        <v>263</v>
      </c>
      <c r="O68" s="54">
        <v>210</v>
      </c>
      <c r="P68" s="271">
        <v>197</v>
      </c>
      <c r="Q68" s="610">
        <v>208</v>
      </c>
      <c r="R68" s="442">
        <v>212</v>
      </c>
      <c r="S68" s="442">
        <v>291</v>
      </c>
      <c r="T68" s="610">
        <f>149+168</f>
        <v>317</v>
      </c>
      <c r="U68" s="826">
        <v>313</v>
      </c>
      <c r="V68" s="271">
        <v>339</v>
      </c>
      <c r="W68" s="56">
        <v>372</v>
      </c>
      <c r="X68" s="56">
        <v>344</v>
      </c>
      <c r="Y68" s="56">
        <v>374</v>
      </c>
      <c r="Z68" s="56">
        <v>363</v>
      </c>
      <c r="AA68" s="56">
        <v>300</v>
      </c>
      <c r="AB68" s="56">
        <v>307</v>
      </c>
      <c r="AC68" s="56">
        <v>305</v>
      </c>
      <c r="AD68" s="379">
        <v>345</v>
      </c>
      <c r="AE68" s="423">
        <v>347</v>
      </c>
      <c r="AF68" s="57">
        <f t="shared" si="41"/>
        <v>5.7971014492753624E-3</v>
      </c>
      <c r="AG68" s="399">
        <f t="shared" si="42"/>
        <v>-4.4077134986225897E-2</v>
      </c>
      <c r="AH68" s="651">
        <f t="shared" si="43"/>
        <v>0.10862619808306709</v>
      </c>
      <c r="AI68" s="668">
        <f t="shared" si="44"/>
        <v>332.33333333333331</v>
      </c>
      <c r="AJ68" s="469"/>
      <c r="AK68" s="457"/>
      <c r="AL68" s="457"/>
      <c r="AM68" s="464"/>
      <c r="AN68" s="12"/>
      <c r="AO68" s="12"/>
      <c r="AP68" s="12"/>
      <c r="AQ68" s="12"/>
      <c r="AR68" s="12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</row>
    <row r="69" spans="1:177" s="2" customFormat="1" ht="12.75" thickBot="1" x14ac:dyDescent="0.25">
      <c r="A69" s="544" t="s">
        <v>68</v>
      </c>
      <c r="B69" s="143">
        <f t="shared" ref="B69:W69" si="45">SUM(B60:B68)</f>
        <v>1001</v>
      </c>
      <c r="C69" s="144">
        <f t="shared" si="45"/>
        <v>1039</v>
      </c>
      <c r="D69" s="145">
        <f t="shared" si="45"/>
        <v>1126</v>
      </c>
      <c r="E69" s="146">
        <f t="shared" si="45"/>
        <v>1132</v>
      </c>
      <c r="F69" s="143">
        <f t="shared" si="45"/>
        <v>1192</v>
      </c>
      <c r="G69" s="147">
        <f t="shared" si="45"/>
        <v>1194</v>
      </c>
      <c r="H69" s="891">
        <f t="shared" si="45"/>
        <v>1268</v>
      </c>
      <c r="I69" s="148">
        <f t="shared" si="45"/>
        <v>1236</v>
      </c>
      <c r="J69" s="149">
        <f t="shared" si="45"/>
        <v>1281</v>
      </c>
      <c r="K69" s="143">
        <f t="shared" si="45"/>
        <v>1434</v>
      </c>
      <c r="L69" s="150">
        <f t="shared" si="45"/>
        <v>1639</v>
      </c>
      <c r="M69" s="150">
        <f t="shared" si="45"/>
        <v>1682</v>
      </c>
      <c r="N69" s="892">
        <f t="shared" si="45"/>
        <v>1678</v>
      </c>
      <c r="O69" s="361">
        <f t="shared" si="45"/>
        <v>1542</v>
      </c>
      <c r="P69" s="143">
        <f t="shared" si="45"/>
        <v>1389</v>
      </c>
      <c r="Q69" s="150">
        <f t="shared" si="45"/>
        <v>1415</v>
      </c>
      <c r="R69" s="807">
        <f t="shared" si="45"/>
        <v>1467</v>
      </c>
      <c r="S69" s="807">
        <f>SUM(S60:S68)</f>
        <v>1530</v>
      </c>
      <c r="T69" s="851">
        <f t="shared" si="45"/>
        <v>1605</v>
      </c>
      <c r="U69" s="839">
        <f t="shared" si="45"/>
        <v>1624</v>
      </c>
      <c r="V69" s="143">
        <f t="shared" si="45"/>
        <v>1654</v>
      </c>
      <c r="W69" s="150">
        <f t="shared" si="45"/>
        <v>1634</v>
      </c>
      <c r="X69" s="150">
        <f t="shared" ref="X69:AD69" si="46">SUM(X60:X68)</f>
        <v>1586</v>
      </c>
      <c r="Y69" s="150">
        <f t="shared" si="46"/>
        <v>1599</v>
      </c>
      <c r="Z69" s="150">
        <f t="shared" si="46"/>
        <v>1562</v>
      </c>
      <c r="AA69" s="892">
        <f t="shared" si="46"/>
        <v>1489</v>
      </c>
      <c r="AB69" s="150">
        <f t="shared" si="46"/>
        <v>1465</v>
      </c>
      <c r="AC69" s="819">
        <f t="shared" ref="AC69" si="47">SUM(AC60:AC68)</f>
        <v>1435</v>
      </c>
      <c r="AD69" s="361">
        <f t="shared" si="46"/>
        <v>1429</v>
      </c>
      <c r="AE69" s="807">
        <f t="shared" ref="AE69" si="48">SUM(AE60:AE68)</f>
        <v>1522</v>
      </c>
      <c r="AF69" s="893">
        <f t="shared" si="41"/>
        <v>6.5080475857242831E-2</v>
      </c>
      <c r="AG69" s="625">
        <f t="shared" si="42"/>
        <v>-2.5608194622279128E-2</v>
      </c>
      <c r="AH69" s="894">
        <f t="shared" si="43"/>
        <v>-6.2807881773399021E-2</v>
      </c>
      <c r="AI69" s="895">
        <f t="shared" si="44"/>
        <v>1462</v>
      </c>
      <c r="AJ69" s="469"/>
      <c r="AK69" s="460"/>
      <c r="AL69" s="460"/>
      <c r="AM69" s="457"/>
      <c r="AN69" s="16"/>
      <c r="AO69" s="16"/>
      <c r="AP69" s="16"/>
      <c r="AQ69" s="16"/>
      <c r="AR69" s="16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2.75" thickTop="1" x14ac:dyDescent="0.2">
      <c r="A70" s="545" t="s">
        <v>62</v>
      </c>
      <c r="B70" s="151"/>
      <c r="C70" s="151"/>
      <c r="D70" s="152"/>
      <c r="E70" s="152"/>
      <c r="F70" s="151"/>
      <c r="G70" s="153"/>
      <c r="H70" s="153"/>
      <c r="I70" s="153"/>
      <c r="J70" s="151"/>
      <c r="K70" s="151"/>
      <c r="L70" s="151"/>
      <c r="M70" s="151"/>
      <c r="N70" s="151"/>
      <c r="O70" s="151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5" t="str">
        <f t="shared" si="37"/>
        <v xml:space="preserve"> </v>
      </c>
      <c r="AG70" s="155" t="str">
        <f t="shared" si="38"/>
        <v/>
      </c>
      <c r="AH70" s="155" t="str">
        <f t="shared" si="39"/>
        <v xml:space="preserve">  </v>
      </c>
      <c r="AI70" s="896" t="str">
        <f t="shared" si="40"/>
        <v xml:space="preserve">  </v>
      </c>
      <c r="AJ70" s="469"/>
      <c r="AK70" s="457"/>
      <c r="AL70" s="457"/>
      <c r="AM70" s="457"/>
      <c r="AN70" s="12"/>
      <c r="AO70" s="12"/>
      <c r="AP70" s="12"/>
      <c r="AQ70" s="12"/>
      <c r="AR70" s="12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</row>
    <row r="71" spans="1:177" x14ac:dyDescent="0.2">
      <c r="A71" s="523" t="s">
        <v>29</v>
      </c>
      <c r="B71" s="45">
        <v>0</v>
      </c>
      <c r="C71" s="41">
        <v>0</v>
      </c>
      <c r="D71" s="42">
        <v>0</v>
      </c>
      <c r="E71" s="43">
        <v>0</v>
      </c>
      <c r="F71" s="45">
        <v>0</v>
      </c>
      <c r="G71" s="44">
        <v>0</v>
      </c>
      <c r="H71" s="44">
        <v>3</v>
      </c>
      <c r="I71" s="18">
        <v>41</v>
      </c>
      <c r="J71" s="156">
        <v>90</v>
      </c>
      <c r="K71" s="45">
        <v>117</v>
      </c>
      <c r="L71" s="40">
        <v>135</v>
      </c>
      <c r="M71" s="40">
        <v>158</v>
      </c>
      <c r="N71" s="870">
        <v>170</v>
      </c>
      <c r="O71" s="351">
        <v>191</v>
      </c>
      <c r="P71" s="348">
        <v>236</v>
      </c>
      <c r="Q71" s="844">
        <v>264</v>
      </c>
      <c r="R71" s="718">
        <v>263</v>
      </c>
      <c r="S71" s="718">
        <v>160</v>
      </c>
      <c r="T71" s="609">
        <f>96+67</f>
        <v>163</v>
      </c>
      <c r="U71" s="827">
        <v>163</v>
      </c>
      <c r="V71" s="348">
        <v>168</v>
      </c>
      <c r="W71" s="46">
        <v>171</v>
      </c>
      <c r="X71" s="46">
        <v>180</v>
      </c>
      <c r="Y71" s="46">
        <v>208</v>
      </c>
      <c r="Z71" s="46">
        <v>201</v>
      </c>
      <c r="AA71" s="46">
        <v>188</v>
      </c>
      <c r="AB71" s="46">
        <v>210</v>
      </c>
      <c r="AC71" s="396">
        <v>196</v>
      </c>
      <c r="AD71" s="598">
        <v>152</v>
      </c>
      <c r="AE71" s="803">
        <v>151</v>
      </c>
      <c r="AF71" s="729">
        <f t="shared" ref="AF71:AF80" si="49">IF(AE71&gt;20,(AE71-AD71)/AD71," ")</f>
        <v>-6.5789473684210523E-3</v>
      </c>
      <c r="AG71" s="398">
        <f t="shared" ref="AG71:AG80" si="50">IF(AE71&gt;20,(AE71-Z71)/Z71,"")</f>
        <v>-0.24875621890547264</v>
      </c>
      <c r="AH71" s="871">
        <f t="shared" ref="AH71:AH80" si="51">IF(T71=0,"  ",IF(AE71&gt;20,(AE71-U71)/U71," "))</f>
        <v>-7.3619631901840496E-2</v>
      </c>
      <c r="AI71" s="733">
        <f t="shared" ref="AI71:AI80" si="52">IF(AC71=0,"  ",IF(AC71=0,"  ",AVERAGE(AC71:AE71)))</f>
        <v>166.33333333333334</v>
      </c>
      <c r="AJ71" s="456"/>
      <c r="AK71" s="457"/>
      <c r="AL71" s="457"/>
      <c r="AM71" s="457"/>
      <c r="AN71" s="12"/>
      <c r="AO71" s="12"/>
      <c r="AP71" s="12"/>
      <c r="AQ71" s="12"/>
      <c r="AR71" s="12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</row>
    <row r="72" spans="1:177" x14ac:dyDescent="0.2">
      <c r="A72" s="546" t="s">
        <v>13</v>
      </c>
      <c r="B72" s="58">
        <v>631</v>
      </c>
      <c r="C72" s="62">
        <v>628</v>
      </c>
      <c r="D72" s="24">
        <v>642</v>
      </c>
      <c r="E72" s="157">
        <v>679</v>
      </c>
      <c r="F72" s="58">
        <v>742</v>
      </c>
      <c r="G72" s="44">
        <v>738</v>
      </c>
      <c r="H72" s="44">
        <v>710</v>
      </c>
      <c r="I72" s="18">
        <v>623</v>
      </c>
      <c r="J72" s="61">
        <v>538</v>
      </c>
      <c r="K72" s="58">
        <v>502</v>
      </c>
      <c r="L72" s="7">
        <v>458</v>
      </c>
      <c r="M72" s="7">
        <v>430</v>
      </c>
      <c r="N72" s="727">
        <v>448</v>
      </c>
      <c r="O72" s="61">
        <v>478</v>
      </c>
      <c r="P72" s="199">
        <v>479</v>
      </c>
      <c r="Q72" s="728">
        <v>471</v>
      </c>
      <c r="R72" s="687">
        <v>444</v>
      </c>
      <c r="S72" s="687">
        <v>557</v>
      </c>
      <c r="T72" s="728">
        <f>232+277</f>
        <v>509</v>
      </c>
      <c r="U72" s="825">
        <v>479</v>
      </c>
      <c r="V72" s="199">
        <v>402</v>
      </c>
      <c r="W72" s="10">
        <v>354</v>
      </c>
      <c r="X72" s="10">
        <v>348</v>
      </c>
      <c r="Y72" s="10">
        <v>320</v>
      </c>
      <c r="Z72" s="10">
        <v>327</v>
      </c>
      <c r="AA72" s="10">
        <v>327</v>
      </c>
      <c r="AB72" s="10">
        <v>291</v>
      </c>
      <c r="AC72" s="10">
        <v>255</v>
      </c>
      <c r="AD72" s="269">
        <v>238</v>
      </c>
      <c r="AE72" s="686">
        <v>227</v>
      </c>
      <c r="AF72" s="729">
        <f t="shared" si="49"/>
        <v>-4.6218487394957986E-2</v>
      </c>
      <c r="AG72" s="398">
        <f t="shared" si="50"/>
        <v>-0.3058103975535168</v>
      </c>
      <c r="AH72" s="821">
        <f t="shared" si="51"/>
        <v>-0.52609603340292277</v>
      </c>
      <c r="AI72" s="733">
        <f t="shared" si="52"/>
        <v>240</v>
      </c>
      <c r="AJ72" s="469"/>
      <c r="AK72" s="457"/>
      <c r="AL72" s="457"/>
      <c r="AM72" s="464"/>
      <c r="AN72" s="12"/>
      <c r="AO72" s="12"/>
      <c r="AP72" s="12"/>
      <c r="AQ72" s="12"/>
      <c r="AR72" s="12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</row>
    <row r="73" spans="1:177" x14ac:dyDescent="0.2">
      <c r="A73" s="546" t="s">
        <v>115</v>
      </c>
      <c r="B73" s="58"/>
      <c r="C73" s="62"/>
      <c r="D73" s="24"/>
      <c r="E73" s="157"/>
      <c r="F73" s="58"/>
      <c r="G73" s="44"/>
      <c r="H73" s="44"/>
      <c r="I73" s="18"/>
      <c r="J73" s="61"/>
      <c r="K73" s="58"/>
      <c r="L73" s="7"/>
      <c r="M73" s="7"/>
      <c r="N73" s="727"/>
      <c r="O73" s="61"/>
      <c r="P73" s="199"/>
      <c r="Q73" s="728"/>
      <c r="R73" s="687"/>
      <c r="S73" s="687">
        <v>0</v>
      </c>
      <c r="T73" s="728"/>
      <c r="U73" s="825"/>
      <c r="V73" s="199"/>
      <c r="W73" s="10"/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40</v>
      </c>
      <c r="AD73" s="269">
        <v>60</v>
      </c>
      <c r="AE73" s="686">
        <v>67</v>
      </c>
      <c r="AF73" s="729">
        <f t="shared" si="49"/>
        <v>0.11666666666666667</v>
      </c>
      <c r="AG73" s="639"/>
      <c r="AH73" s="821" t="str">
        <f t="shared" si="51"/>
        <v xml:space="preserve">  </v>
      </c>
      <c r="AI73" s="733">
        <f t="shared" si="52"/>
        <v>55.666666666666664</v>
      </c>
      <c r="AJ73" s="469"/>
      <c r="AK73" s="457"/>
      <c r="AL73" s="457"/>
      <c r="AM73" s="464"/>
      <c r="AN73" s="12"/>
      <c r="AO73" s="12"/>
      <c r="AP73" s="12"/>
      <c r="AQ73" s="12"/>
      <c r="AR73" s="12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</row>
    <row r="74" spans="1:177" ht="13.5" x14ac:dyDescent="0.2">
      <c r="A74" s="521" t="s">
        <v>90</v>
      </c>
      <c r="B74" s="48">
        <v>0</v>
      </c>
      <c r="C74" s="112">
        <v>0</v>
      </c>
      <c r="D74" s="50">
        <v>0</v>
      </c>
      <c r="E74" s="51">
        <v>0</v>
      </c>
      <c r="F74" s="48">
        <v>0</v>
      </c>
      <c r="G74" s="52">
        <v>3</v>
      </c>
      <c r="H74" s="52">
        <v>9</v>
      </c>
      <c r="I74" s="53">
        <v>17</v>
      </c>
      <c r="J74" s="54">
        <v>20</v>
      </c>
      <c r="K74" s="48">
        <v>24</v>
      </c>
      <c r="L74" s="55">
        <v>17</v>
      </c>
      <c r="M74" s="55">
        <v>25</v>
      </c>
      <c r="N74" s="343">
        <v>31</v>
      </c>
      <c r="O74" s="54">
        <v>23</v>
      </c>
      <c r="P74" s="271">
        <v>39</v>
      </c>
      <c r="Q74" s="610">
        <v>53</v>
      </c>
      <c r="R74" s="442">
        <v>55</v>
      </c>
      <c r="S74" s="442">
        <v>47</v>
      </c>
      <c r="T74" s="610">
        <v>64</v>
      </c>
      <c r="U74" s="826">
        <v>36</v>
      </c>
      <c r="V74" s="271">
        <v>13</v>
      </c>
      <c r="W74" s="56">
        <v>0</v>
      </c>
      <c r="X74" s="56">
        <v>0</v>
      </c>
      <c r="Y74" s="56">
        <v>0</v>
      </c>
      <c r="Z74" s="56">
        <v>0</v>
      </c>
      <c r="AA74" s="56">
        <v>0</v>
      </c>
      <c r="AB74" s="56">
        <v>0</v>
      </c>
      <c r="AC74" s="56">
        <v>0</v>
      </c>
      <c r="AD74" s="379">
        <v>0</v>
      </c>
      <c r="AE74" s="423">
        <v>0</v>
      </c>
      <c r="AF74" s="389" t="str">
        <f t="shared" si="49"/>
        <v xml:space="preserve"> </v>
      </c>
      <c r="AG74" s="271" t="str">
        <f t="shared" si="50"/>
        <v/>
      </c>
      <c r="AH74" s="651" t="str">
        <f t="shared" si="51"/>
        <v xml:space="preserve"> </v>
      </c>
      <c r="AI74" s="668" t="str">
        <f t="shared" si="52"/>
        <v xml:space="preserve">  </v>
      </c>
      <c r="AJ74" s="469"/>
      <c r="AK74" s="457"/>
      <c r="AL74" s="457"/>
      <c r="AM74" s="457"/>
      <c r="AN74" s="12"/>
      <c r="AO74" s="12"/>
      <c r="AP74" s="12"/>
      <c r="AQ74" s="12"/>
      <c r="AR74" s="12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</row>
    <row r="75" spans="1:177" x14ac:dyDescent="0.2">
      <c r="A75" s="546" t="s">
        <v>116</v>
      </c>
      <c r="B75" s="58"/>
      <c r="C75" s="62"/>
      <c r="D75" s="24"/>
      <c r="E75" s="157"/>
      <c r="F75" s="58"/>
      <c r="G75" s="44"/>
      <c r="H75" s="44"/>
      <c r="I75" s="18"/>
      <c r="J75" s="61"/>
      <c r="K75" s="58"/>
      <c r="L75" s="7"/>
      <c r="M75" s="7"/>
      <c r="N75" s="727"/>
      <c r="O75" s="61"/>
      <c r="P75" s="199">
        <v>0</v>
      </c>
      <c r="Q75" s="728">
        <v>0</v>
      </c>
      <c r="R75" s="687"/>
      <c r="S75" s="687">
        <v>0</v>
      </c>
      <c r="T75" s="728"/>
      <c r="U75" s="825">
        <v>0</v>
      </c>
      <c r="V75" s="199">
        <v>0</v>
      </c>
      <c r="W75" s="10">
        <v>0</v>
      </c>
      <c r="X75" s="10">
        <v>0</v>
      </c>
      <c r="Y75" s="10">
        <v>0</v>
      </c>
      <c r="Z75" s="10">
        <v>13</v>
      </c>
      <c r="AA75" s="10">
        <v>12</v>
      </c>
      <c r="AB75" s="10">
        <v>30</v>
      </c>
      <c r="AC75" s="10">
        <v>33</v>
      </c>
      <c r="AD75" s="269">
        <v>29</v>
      </c>
      <c r="AE75" s="686">
        <v>22</v>
      </c>
      <c r="AF75" s="729">
        <f t="shared" si="49"/>
        <v>-0.2413793103448276</v>
      </c>
      <c r="AG75" s="398">
        <f t="shared" si="50"/>
        <v>0.69230769230769229</v>
      </c>
      <c r="AH75" s="732" t="str">
        <f t="shared" si="51"/>
        <v xml:space="preserve">  </v>
      </c>
      <c r="AI75" s="733">
        <f t="shared" si="52"/>
        <v>28</v>
      </c>
      <c r="AJ75" s="469"/>
      <c r="AK75" s="457"/>
      <c r="AL75" s="457"/>
      <c r="AM75" s="457"/>
      <c r="AN75" s="12"/>
      <c r="AO75" s="12"/>
      <c r="AP75" s="12"/>
      <c r="AQ75" s="12"/>
      <c r="AR75" s="12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</row>
    <row r="76" spans="1:177" x14ac:dyDescent="0.2">
      <c r="A76" s="546" t="s">
        <v>39</v>
      </c>
      <c r="B76" s="58">
        <v>258</v>
      </c>
      <c r="C76" s="62">
        <v>262</v>
      </c>
      <c r="D76" s="24">
        <v>285</v>
      </c>
      <c r="E76" s="157">
        <v>317</v>
      </c>
      <c r="F76" s="58">
        <v>316</v>
      </c>
      <c r="G76" s="44">
        <v>332</v>
      </c>
      <c r="H76" s="44">
        <v>232</v>
      </c>
      <c r="I76" s="18">
        <v>181</v>
      </c>
      <c r="J76" s="61">
        <v>182</v>
      </c>
      <c r="K76" s="58">
        <v>163</v>
      </c>
      <c r="L76" s="7">
        <v>167</v>
      </c>
      <c r="M76" s="7">
        <v>168</v>
      </c>
      <c r="N76" s="727">
        <v>171</v>
      </c>
      <c r="O76" s="61">
        <v>204</v>
      </c>
      <c r="P76" s="199">
        <v>205</v>
      </c>
      <c r="Q76" s="728">
        <v>170</v>
      </c>
      <c r="R76" s="687">
        <v>154</v>
      </c>
      <c r="S76" s="687">
        <v>124</v>
      </c>
      <c r="T76" s="728">
        <v>115</v>
      </c>
      <c r="U76" s="825">
        <v>110</v>
      </c>
      <c r="V76" s="199">
        <v>110</v>
      </c>
      <c r="W76" s="10">
        <v>104</v>
      </c>
      <c r="X76" s="10">
        <v>94</v>
      </c>
      <c r="Y76" s="10">
        <v>115</v>
      </c>
      <c r="Z76" s="10">
        <v>115</v>
      </c>
      <c r="AA76" s="10">
        <v>102</v>
      </c>
      <c r="AB76" s="10">
        <v>99</v>
      </c>
      <c r="AC76" s="10">
        <v>111</v>
      </c>
      <c r="AD76" s="269">
        <v>102</v>
      </c>
      <c r="AE76" s="686">
        <v>100</v>
      </c>
      <c r="AF76" s="729">
        <f t="shared" si="49"/>
        <v>-1.9607843137254902E-2</v>
      </c>
      <c r="AG76" s="451">
        <f t="shared" si="50"/>
        <v>-0.13043478260869565</v>
      </c>
      <c r="AH76" s="821">
        <f t="shared" si="51"/>
        <v>-9.0909090909090912E-2</v>
      </c>
      <c r="AI76" s="733">
        <f t="shared" si="52"/>
        <v>104.33333333333333</v>
      </c>
      <c r="AJ76" s="469"/>
      <c r="AK76" s="457"/>
      <c r="AL76" s="457"/>
      <c r="AM76" s="457"/>
      <c r="AN76" s="12"/>
      <c r="AO76" s="12"/>
      <c r="AP76" s="12"/>
      <c r="AQ76" s="12"/>
      <c r="AR76" s="12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</row>
    <row r="77" spans="1:177" s="2" customFormat="1" ht="12.75" thickBot="1" x14ac:dyDescent="0.25">
      <c r="A77" s="547" t="s">
        <v>67</v>
      </c>
      <c r="B77" s="158">
        <f t="shared" ref="B77:Y77" si="53">SUM(B71:B76)</f>
        <v>889</v>
      </c>
      <c r="C77" s="159">
        <f t="shared" si="53"/>
        <v>890</v>
      </c>
      <c r="D77" s="160">
        <f t="shared" si="53"/>
        <v>927</v>
      </c>
      <c r="E77" s="161">
        <f t="shared" si="53"/>
        <v>996</v>
      </c>
      <c r="F77" s="158">
        <f t="shared" si="53"/>
        <v>1058</v>
      </c>
      <c r="G77" s="162">
        <f t="shared" si="53"/>
        <v>1073</v>
      </c>
      <c r="H77" s="162">
        <f t="shared" si="53"/>
        <v>954</v>
      </c>
      <c r="I77" s="162">
        <f t="shared" si="53"/>
        <v>862</v>
      </c>
      <c r="J77" s="163">
        <f t="shared" si="53"/>
        <v>830</v>
      </c>
      <c r="K77" s="158">
        <f t="shared" si="53"/>
        <v>806</v>
      </c>
      <c r="L77" s="164">
        <f t="shared" si="53"/>
        <v>777</v>
      </c>
      <c r="M77" s="165">
        <f t="shared" si="53"/>
        <v>781</v>
      </c>
      <c r="N77" s="273">
        <f t="shared" si="53"/>
        <v>820</v>
      </c>
      <c r="O77" s="362">
        <f t="shared" si="53"/>
        <v>896</v>
      </c>
      <c r="P77" s="166">
        <f t="shared" si="53"/>
        <v>959</v>
      </c>
      <c r="Q77" s="273">
        <f t="shared" si="53"/>
        <v>958</v>
      </c>
      <c r="R77" s="432">
        <f t="shared" si="53"/>
        <v>916</v>
      </c>
      <c r="S77" s="432">
        <f>SUM(S71:S76)</f>
        <v>888</v>
      </c>
      <c r="T77" s="273">
        <f t="shared" si="53"/>
        <v>851</v>
      </c>
      <c r="U77" s="813">
        <f t="shared" si="53"/>
        <v>788</v>
      </c>
      <c r="V77" s="166">
        <f t="shared" si="53"/>
        <v>693</v>
      </c>
      <c r="W77" s="165">
        <f t="shared" si="53"/>
        <v>629</v>
      </c>
      <c r="X77" s="165">
        <f t="shared" si="53"/>
        <v>622</v>
      </c>
      <c r="Y77" s="165">
        <f t="shared" si="53"/>
        <v>643</v>
      </c>
      <c r="Z77" s="165">
        <f>SUM(Z71:Z76)</f>
        <v>656</v>
      </c>
      <c r="AA77" s="165">
        <f>SUM(AA71:AA76)</f>
        <v>629</v>
      </c>
      <c r="AB77" s="165">
        <f>SUM(AB71:AB76)</f>
        <v>630</v>
      </c>
      <c r="AC77" s="165">
        <f>SUM(AC71:AC76)</f>
        <v>635</v>
      </c>
      <c r="AD77" s="362">
        <f>SUM(AD71:AD76)</f>
        <v>581</v>
      </c>
      <c r="AE77" s="432">
        <f>SUM(AE71:AE76)</f>
        <v>567</v>
      </c>
      <c r="AF77" s="167">
        <f t="shared" si="49"/>
        <v>-2.4096385542168676E-2</v>
      </c>
      <c r="AG77" s="450">
        <f t="shared" si="50"/>
        <v>-0.13567073170731708</v>
      </c>
      <c r="AH77" s="663">
        <f t="shared" si="51"/>
        <v>-0.28045685279187815</v>
      </c>
      <c r="AI77" s="673">
        <f t="shared" si="52"/>
        <v>594.33333333333337</v>
      </c>
      <c r="AJ77" s="469"/>
      <c r="AK77" s="460"/>
      <c r="AL77" s="460"/>
      <c r="AM77" s="457"/>
      <c r="AN77" s="16"/>
      <c r="AO77" s="16"/>
      <c r="AP77" s="16"/>
      <c r="AQ77" s="16"/>
      <c r="AR77" s="16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2.75" thickTop="1" x14ac:dyDescent="0.2">
      <c r="A78" s="548" t="s">
        <v>44</v>
      </c>
      <c r="B78" s="168">
        <v>273</v>
      </c>
      <c r="C78" s="169">
        <v>316</v>
      </c>
      <c r="D78" s="170">
        <v>397</v>
      </c>
      <c r="E78" s="171">
        <v>359</v>
      </c>
      <c r="F78" s="168">
        <v>387</v>
      </c>
      <c r="G78" s="172">
        <v>439</v>
      </c>
      <c r="H78" s="172">
        <v>313</v>
      </c>
      <c r="I78" s="173">
        <v>421</v>
      </c>
      <c r="J78" s="174">
        <v>417</v>
      </c>
      <c r="K78" s="175">
        <v>355</v>
      </c>
      <c r="L78" s="176">
        <v>283</v>
      </c>
      <c r="M78" s="176">
        <v>271</v>
      </c>
      <c r="N78" s="359">
        <v>386</v>
      </c>
      <c r="O78" s="174">
        <v>448</v>
      </c>
      <c r="P78" s="199">
        <v>464</v>
      </c>
      <c r="Q78" s="728">
        <v>431</v>
      </c>
      <c r="R78" s="687">
        <v>345</v>
      </c>
      <c r="S78" s="687">
        <v>303</v>
      </c>
      <c r="T78" s="728">
        <v>292</v>
      </c>
      <c r="U78" s="825">
        <v>259</v>
      </c>
      <c r="V78" s="199">
        <v>299</v>
      </c>
      <c r="W78" s="10">
        <v>292</v>
      </c>
      <c r="X78" s="10">
        <v>264</v>
      </c>
      <c r="Y78" s="10">
        <v>309</v>
      </c>
      <c r="Z78" s="10">
        <v>205</v>
      </c>
      <c r="AA78" s="10">
        <v>199</v>
      </c>
      <c r="AB78" s="10">
        <v>173</v>
      </c>
      <c r="AC78" s="10">
        <v>139</v>
      </c>
      <c r="AD78" s="269">
        <v>127</v>
      </c>
      <c r="AE78" s="686">
        <v>120</v>
      </c>
      <c r="AF78" s="177">
        <f t="shared" si="49"/>
        <v>-5.5118110236220472E-2</v>
      </c>
      <c r="AG78" s="404">
        <f t="shared" si="50"/>
        <v>-0.41463414634146339</v>
      </c>
      <c r="AH78" s="821">
        <f t="shared" si="51"/>
        <v>-0.53667953667953672</v>
      </c>
      <c r="AI78" s="674">
        <f t="shared" si="52"/>
        <v>128.66666666666666</v>
      </c>
      <c r="AJ78" s="469"/>
      <c r="AK78" s="457"/>
      <c r="AL78" s="457"/>
      <c r="AM78" s="464"/>
      <c r="AN78" s="12"/>
      <c r="AO78" s="12"/>
      <c r="AP78" s="12"/>
      <c r="AQ78" s="12"/>
      <c r="AR78" s="12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</row>
    <row r="79" spans="1:177" x14ac:dyDescent="0.2">
      <c r="A79" s="549" t="s">
        <v>45</v>
      </c>
      <c r="B79" s="178">
        <v>445</v>
      </c>
      <c r="C79" s="62">
        <v>414</v>
      </c>
      <c r="D79" s="24">
        <v>416</v>
      </c>
      <c r="E79" s="157">
        <v>400</v>
      </c>
      <c r="F79" s="178">
        <v>392</v>
      </c>
      <c r="G79" s="44">
        <v>343</v>
      </c>
      <c r="H79" s="44">
        <v>370</v>
      </c>
      <c r="I79" s="18">
        <v>325</v>
      </c>
      <c r="J79" s="61">
        <v>344</v>
      </c>
      <c r="K79" s="58">
        <v>296</v>
      </c>
      <c r="L79" s="7">
        <v>272</v>
      </c>
      <c r="M79" s="7">
        <v>215</v>
      </c>
      <c r="N79" s="727">
        <v>256</v>
      </c>
      <c r="O79" s="61">
        <v>272</v>
      </c>
      <c r="P79" s="199">
        <f>7706-7527</f>
        <v>179</v>
      </c>
      <c r="Q79" s="728">
        <v>134</v>
      </c>
      <c r="R79" s="687">
        <v>255</v>
      </c>
      <c r="S79" s="687">
        <v>237</v>
      </c>
      <c r="T79" s="728">
        <v>214</v>
      </c>
      <c r="U79" s="825">
        <v>237</v>
      </c>
      <c r="V79" s="199">
        <v>204</v>
      </c>
      <c r="W79" s="10">
        <v>230</v>
      </c>
      <c r="X79" s="10">
        <v>206</v>
      </c>
      <c r="Y79" s="10">
        <v>227</v>
      </c>
      <c r="Z79" s="10">
        <v>127</v>
      </c>
      <c r="AA79" s="10">
        <v>240</v>
      </c>
      <c r="AB79" s="10">
        <v>233</v>
      </c>
      <c r="AC79" s="10">
        <v>225</v>
      </c>
      <c r="AD79" s="269">
        <v>231</v>
      </c>
      <c r="AE79" s="686">
        <v>266</v>
      </c>
      <c r="AF79" s="729">
        <f t="shared" si="49"/>
        <v>0.15151515151515152</v>
      </c>
      <c r="AG79" s="398">
        <f t="shared" si="50"/>
        <v>1.094488188976378</v>
      </c>
      <c r="AH79" s="821">
        <f t="shared" si="51"/>
        <v>0.12236286919831224</v>
      </c>
      <c r="AI79" s="733">
        <f t="shared" si="52"/>
        <v>240.66666666666666</v>
      </c>
      <c r="AJ79" s="469"/>
      <c r="AK79" s="457"/>
      <c r="AL79" s="457"/>
      <c r="AM79" s="457"/>
      <c r="AN79" s="12"/>
      <c r="AO79" s="12"/>
      <c r="AP79" s="12"/>
      <c r="AQ79" s="12"/>
      <c r="AR79" s="12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</row>
    <row r="80" spans="1:177" ht="12.75" thickBot="1" x14ac:dyDescent="0.25">
      <c r="A80" s="550" t="s">
        <v>47</v>
      </c>
      <c r="B80" s="179">
        <f t="shared" ref="B80:AD80" si="54">(B41+B77+B69+B58+B78+B79+B17)</f>
        <v>5294</v>
      </c>
      <c r="C80" s="180">
        <f t="shared" si="54"/>
        <v>5391</v>
      </c>
      <c r="D80" s="181">
        <f t="shared" si="54"/>
        <v>5534</v>
      </c>
      <c r="E80" s="182">
        <f t="shared" si="54"/>
        <v>5536</v>
      </c>
      <c r="F80" s="179">
        <f t="shared" si="54"/>
        <v>5883</v>
      </c>
      <c r="G80" s="183">
        <f t="shared" si="54"/>
        <v>6060</v>
      </c>
      <c r="H80" s="183">
        <f t="shared" si="54"/>
        <v>6206</v>
      </c>
      <c r="I80" s="183">
        <f t="shared" si="54"/>
        <v>6199</v>
      </c>
      <c r="J80" s="184">
        <f t="shared" si="54"/>
        <v>6366</v>
      </c>
      <c r="K80" s="185">
        <f t="shared" si="54"/>
        <v>6437</v>
      </c>
      <c r="L80" s="186">
        <f t="shared" si="54"/>
        <v>6791</v>
      </c>
      <c r="M80" s="186">
        <f t="shared" si="54"/>
        <v>6941</v>
      </c>
      <c r="N80" s="360">
        <f t="shared" si="54"/>
        <v>7281</v>
      </c>
      <c r="O80" s="184">
        <f t="shared" si="54"/>
        <v>7557</v>
      </c>
      <c r="P80" s="185">
        <f t="shared" si="54"/>
        <v>7706</v>
      </c>
      <c r="Q80" s="360">
        <f t="shared" si="54"/>
        <v>7892</v>
      </c>
      <c r="R80" s="187">
        <f t="shared" si="54"/>
        <v>7969</v>
      </c>
      <c r="S80" s="187">
        <f t="shared" si="54"/>
        <v>8004</v>
      </c>
      <c r="T80" s="360">
        <f t="shared" si="54"/>
        <v>7997</v>
      </c>
      <c r="U80" s="840">
        <f t="shared" si="54"/>
        <v>7849</v>
      </c>
      <c r="V80" s="185">
        <f t="shared" si="54"/>
        <v>7861</v>
      </c>
      <c r="W80" s="186">
        <f t="shared" si="54"/>
        <v>7782</v>
      </c>
      <c r="X80" s="186">
        <f t="shared" si="54"/>
        <v>7650</v>
      </c>
      <c r="Y80" s="186">
        <f t="shared" si="54"/>
        <v>7686</v>
      </c>
      <c r="Z80" s="186">
        <f t="shared" si="54"/>
        <v>7150</v>
      </c>
      <c r="AA80" s="186">
        <f t="shared" si="54"/>
        <v>6695</v>
      </c>
      <c r="AB80" s="186">
        <f t="shared" si="54"/>
        <v>6378</v>
      </c>
      <c r="AC80" s="186">
        <f t="shared" si="54"/>
        <v>6281</v>
      </c>
      <c r="AD80" s="184">
        <f t="shared" si="54"/>
        <v>6288</v>
      </c>
      <c r="AE80" s="187">
        <f t="shared" ref="AE80" si="55">(AE41+AE77+AE69+AE58+AE78+AE79+AE17)</f>
        <v>6477</v>
      </c>
      <c r="AF80" s="188">
        <f t="shared" si="49"/>
        <v>3.0057251908396948E-2</v>
      </c>
      <c r="AG80" s="405">
        <f t="shared" si="50"/>
        <v>-9.4125874125874129E-2</v>
      </c>
      <c r="AH80" s="664">
        <f t="shared" si="51"/>
        <v>-0.17479933749522233</v>
      </c>
      <c r="AI80" s="675">
        <f t="shared" si="52"/>
        <v>6348.666666666667</v>
      </c>
      <c r="AJ80" s="469"/>
      <c r="AK80" s="466"/>
      <c r="AL80" s="457"/>
      <c r="AM80" s="457"/>
      <c r="AN80" s="12"/>
      <c r="AO80" s="12"/>
      <c r="AP80" s="12"/>
      <c r="AQ80" s="12"/>
      <c r="AR80" s="12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</row>
    <row r="81" spans="1:185" ht="12.75" thickTop="1" x14ac:dyDescent="0.2">
      <c r="A81" s="551"/>
      <c r="B81" s="306"/>
      <c r="C81" s="306"/>
      <c r="D81" s="307"/>
      <c r="E81" s="307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8"/>
      <c r="AG81" s="308"/>
      <c r="AH81" s="306"/>
      <c r="AI81" s="309"/>
      <c r="AJ81" s="469"/>
      <c r="AK81" s="457"/>
      <c r="AL81" s="457"/>
      <c r="AM81" s="457"/>
      <c r="AN81" s="12"/>
      <c r="AO81" s="12"/>
      <c r="AP81" s="12"/>
      <c r="AQ81" s="12"/>
      <c r="AR81" s="12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</row>
    <row r="82" spans="1:185" ht="15.75" x14ac:dyDescent="0.25">
      <c r="A82" s="640" t="s">
        <v>136</v>
      </c>
      <c r="B82" s="474"/>
      <c r="C82" s="474"/>
      <c r="D82" s="475"/>
      <c r="E82" s="475"/>
      <c r="F82" s="476"/>
      <c r="G82" s="475"/>
      <c r="H82" s="477"/>
      <c r="I82" s="477"/>
      <c r="J82" s="477"/>
      <c r="K82" s="477"/>
      <c r="L82" s="478"/>
      <c r="M82" s="477"/>
      <c r="N82" s="477"/>
      <c r="O82" s="477"/>
      <c r="P82" s="477"/>
      <c r="Q82" s="477"/>
      <c r="R82" s="477"/>
      <c r="S82" s="477"/>
      <c r="T82" s="477"/>
      <c r="U82" s="477"/>
      <c r="V82" s="477"/>
      <c r="W82" s="477"/>
      <c r="X82" s="477"/>
      <c r="Y82" s="477"/>
      <c r="Z82" s="477"/>
      <c r="AA82" s="477"/>
      <c r="AB82" s="477"/>
      <c r="AC82" s="477"/>
      <c r="AD82" s="477"/>
      <c r="AE82" s="477"/>
      <c r="AF82" s="475"/>
      <c r="AG82" s="479"/>
      <c r="AH82" s="297"/>
      <c r="AI82" s="300"/>
      <c r="AJ82" s="469"/>
      <c r="AK82" s="457"/>
      <c r="AL82" s="457"/>
      <c r="AM82" s="457"/>
      <c r="AN82" s="12"/>
      <c r="AO82" s="12"/>
      <c r="AP82" s="12"/>
      <c r="AQ82" s="12"/>
      <c r="AR82" s="12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</row>
    <row r="83" spans="1:185" ht="15.75" x14ac:dyDescent="0.25">
      <c r="A83" s="802"/>
      <c r="B83" s="802"/>
      <c r="C83" s="802"/>
      <c r="D83" s="802"/>
      <c r="E83" s="802"/>
      <c r="F83" s="802"/>
      <c r="G83" s="802"/>
      <c r="H83" s="802"/>
      <c r="I83" s="802"/>
      <c r="J83" s="802"/>
      <c r="K83" s="802"/>
      <c r="L83" s="802"/>
      <c r="M83" s="802"/>
      <c r="N83" s="802"/>
      <c r="O83" s="802"/>
      <c r="P83" s="802"/>
      <c r="Q83" s="802"/>
      <c r="R83" s="802"/>
      <c r="S83" s="802"/>
      <c r="T83" s="802"/>
      <c r="U83" s="802"/>
      <c r="V83" s="802"/>
      <c r="W83" s="802"/>
      <c r="X83" s="802"/>
      <c r="Y83" s="802"/>
      <c r="Z83" s="802"/>
      <c r="AA83" s="802"/>
      <c r="AB83" s="802"/>
      <c r="AC83" s="802"/>
      <c r="AD83" s="802"/>
      <c r="AE83" s="802"/>
      <c r="AF83" s="802"/>
      <c r="AG83" s="802"/>
      <c r="AH83" s="802"/>
      <c r="AI83" s="802"/>
      <c r="AJ83" s="452"/>
      <c r="AK83" s="453"/>
      <c r="AL83" s="453"/>
      <c r="AM83" s="453"/>
      <c r="AN83" s="298"/>
      <c r="AO83" s="298"/>
      <c r="AP83" s="298"/>
      <c r="AQ83" s="298"/>
      <c r="AR83" s="298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6"/>
      <c r="BP83" s="296"/>
      <c r="BQ83" s="296"/>
      <c r="BR83" s="296"/>
      <c r="BS83" s="296"/>
      <c r="BT83" s="296"/>
      <c r="BU83" s="296"/>
      <c r="BV83" s="296"/>
      <c r="BW83" s="296"/>
      <c r="BX83" s="296"/>
      <c r="BY83" s="296"/>
      <c r="BZ83" s="296"/>
      <c r="CA83" s="296"/>
      <c r="CB83" s="296"/>
      <c r="CC83" s="296"/>
      <c r="CD83" s="296"/>
      <c r="CE83" s="296"/>
      <c r="CF83" s="296"/>
      <c r="CG83" s="296"/>
      <c r="CH83" s="296"/>
      <c r="CI83" s="296"/>
      <c r="CJ83" s="296"/>
      <c r="CK83" s="296"/>
      <c r="CL83" s="296"/>
      <c r="CM83" s="296"/>
      <c r="CN83" s="296"/>
      <c r="CO83" s="296"/>
      <c r="CP83" s="296"/>
      <c r="CQ83" s="296"/>
      <c r="CR83" s="296"/>
      <c r="CS83" s="296"/>
      <c r="CT83" s="296"/>
      <c r="CU83" s="296"/>
      <c r="CV83" s="296"/>
      <c r="CW83" s="296"/>
      <c r="CX83" s="296"/>
      <c r="CY83" s="296"/>
      <c r="CZ83" s="296"/>
      <c r="DA83" s="296"/>
      <c r="DB83" s="296"/>
      <c r="DC83" s="296"/>
      <c r="DD83" s="296"/>
      <c r="DE83" s="296"/>
      <c r="DF83" s="296"/>
      <c r="DG83" s="296"/>
      <c r="DH83" s="296"/>
      <c r="DI83" s="296"/>
      <c r="DJ83" s="296"/>
      <c r="DK83" s="296"/>
      <c r="DL83" s="296"/>
      <c r="DM83" s="296"/>
      <c r="DN83" s="296"/>
      <c r="DO83" s="296"/>
      <c r="DP83" s="296"/>
      <c r="DQ83" s="296"/>
      <c r="DR83" s="296"/>
      <c r="DS83" s="296"/>
      <c r="DT83" s="296"/>
      <c r="DU83" s="296"/>
      <c r="DV83" s="296"/>
      <c r="DW83" s="296"/>
      <c r="DX83" s="296"/>
      <c r="DY83" s="296"/>
      <c r="DZ83" s="296"/>
      <c r="EA83" s="296"/>
      <c r="EB83" s="296"/>
      <c r="EC83" s="296"/>
      <c r="ED83" s="296"/>
      <c r="EE83" s="296"/>
      <c r="EF83" s="296"/>
      <c r="EG83" s="296"/>
      <c r="EH83" s="296"/>
      <c r="EI83" s="296"/>
      <c r="EJ83" s="296"/>
      <c r="EK83" s="296"/>
      <c r="EL83" s="296"/>
      <c r="EM83" s="296"/>
      <c r="EN83" s="296"/>
      <c r="EO83" s="296"/>
      <c r="EP83" s="296"/>
      <c r="EQ83" s="296"/>
      <c r="ER83" s="296"/>
      <c r="ES83" s="296"/>
      <c r="ET83" s="296"/>
      <c r="EU83" s="296"/>
      <c r="EV83" s="296"/>
      <c r="EW83" s="296"/>
      <c r="EX83" s="296"/>
      <c r="EY83" s="296"/>
      <c r="EZ83" s="296"/>
      <c r="FA83" s="296"/>
      <c r="FB83" s="296"/>
      <c r="FC83" s="296"/>
      <c r="FD83" s="296"/>
      <c r="FE83" s="296"/>
      <c r="FF83" s="296"/>
      <c r="FG83" s="296"/>
      <c r="FH83" s="296"/>
      <c r="FI83" s="296"/>
      <c r="FJ83" s="296"/>
      <c r="FK83" s="296"/>
      <c r="FL83" s="296"/>
      <c r="FM83" s="296"/>
      <c r="FN83" s="296"/>
      <c r="FO83" s="296"/>
      <c r="FP83" s="296"/>
      <c r="FQ83" s="296"/>
      <c r="FR83" s="296"/>
      <c r="FS83" s="296"/>
      <c r="FT83" s="296"/>
      <c r="FU83" s="296"/>
      <c r="FV83" s="296"/>
      <c r="FW83" s="296"/>
      <c r="FX83" s="296"/>
      <c r="FY83" s="296"/>
      <c r="FZ83" s="296"/>
      <c r="GA83" s="296"/>
      <c r="GB83" s="296"/>
      <c r="GC83" s="296"/>
    </row>
    <row r="84" spans="1:185" ht="15.75" x14ac:dyDescent="0.25">
      <c r="A84" s="474"/>
      <c r="B84" s="474"/>
      <c r="C84" s="474"/>
      <c r="D84" s="475"/>
      <c r="E84" s="475"/>
      <c r="F84" s="476"/>
      <c r="G84" s="475"/>
      <c r="H84" s="477"/>
      <c r="I84" s="477"/>
      <c r="J84" s="477"/>
      <c r="K84" s="477"/>
      <c r="L84" s="478"/>
      <c r="M84" s="477"/>
      <c r="N84" s="477"/>
      <c r="O84" s="477"/>
      <c r="P84" s="477"/>
      <c r="Q84" s="477"/>
      <c r="R84" s="477"/>
      <c r="S84" s="477"/>
      <c r="T84" s="477"/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9"/>
      <c r="AG84" s="479"/>
      <c r="AH84" s="297"/>
      <c r="AI84" s="310"/>
      <c r="AJ84" s="469"/>
      <c r="AK84" s="457"/>
      <c r="AL84" s="457"/>
      <c r="AM84" s="457"/>
      <c r="AN84" s="12"/>
      <c r="AO84" s="12"/>
      <c r="AP84" s="12"/>
      <c r="AQ84" s="12"/>
      <c r="AR84" s="12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</row>
    <row r="85" spans="1:185" ht="12.75" x14ac:dyDescent="0.2">
      <c r="A85" s="480"/>
      <c r="B85" s="481" t="s">
        <v>0</v>
      </c>
      <c r="C85" s="482" t="s">
        <v>0</v>
      </c>
      <c r="D85" s="482" t="s">
        <v>0</v>
      </c>
      <c r="E85" s="858" t="s">
        <v>0</v>
      </c>
      <c r="F85" s="481" t="s">
        <v>0</v>
      </c>
      <c r="G85" s="484" t="s">
        <v>0</v>
      </c>
      <c r="H85" s="859" t="s">
        <v>0</v>
      </c>
      <c r="I85" s="486" t="s">
        <v>0</v>
      </c>
      <c r="J85" s="487" t="s">
        <v>38</v>
      </c>
      <c r="K85" s="488" t="s">
        <v>38</v>
      </c>
      <c r="L85" s="488" t="s">
        <v>38</v>
      </c>
      <c r="M85" s="489" t="s">
        <v>38</v>
      </c>
      <c r="N85" s="490" t="s">
        <v>0</v>
      </c>
      <c r="O85" s="491" t="s">
        <v>0</v>
      </c>
      <c r="P85" s="492" t="s">
        <v>0</v>
      </c>
      <c r="Q85" s="607" t="s">
        <v>0</v>
      </c>
      <c r="R85" s="493" t="s">
        <v>0</v>
      </c>
      <c r="S85" s="493" t="s">
        <v>0</v>
      </c>
      <c r="T85" s="842" t="s">
        <v>0</v>
      </c>
      <c r="U85" s="634" t="s">
        <v>0</v>
      </c>
      <c r="V85" s="494" t="s">
        <v>0</v>
      </c>
      <c r="W85" s="494" t="s">
        <v>0</v>
      </c>
      <c r="X85" s="494" t="s">
        <v>0</v>
      </c>
      <c r="Y85" s="494" t="s">
        <v>0</v>
      </c>
      <c r="Z85" s="494" t="s">
        <v>0</v>
      </c>
      <c r="AA85" s="494" t="s">
        <v>0</v>
      </c>
      <c r="AB85" s="494" t="s">
        <v>0</v>
      </c>
      <c r="AC85" s="597" t="s">
        <v>0</v>
      </c>
      <c r="AD85" s="597" t="s">
        <v>0</v>
      </c>
      <c r="AE85" s="495" t="s">
        <v>0</v>
      </c>
      <c r="AF85" s="860" t="s">
        <v>43</v>
      </c>
      <c r="AG85" s="861" t="s">
        <v>129</v>
      </c>
      <c r="AH85" s="647" t="s">
        <v>84</v>
      </c>
      <c r="AI85" s="665" t="s">
        <v>33</v>
      </c>
      <c r="AJ85" s="456"/>
      <c r="AK85" s="457"/>
      <c r="AL85" s="457"/>
      <c r="AM85" s="457"/>
      <c r="AN85" s="12"/>
      <c r="AO85" s="12"/>
      <c r="AP85" s="12"/>
      <c r="AQ85" s="12"/>
      <c r="AR85" s="12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</row>
    <row r="86" spans="1:185" ht="13.5" thickBot="1" x14ac:dyDescent="0.25">
      <c r="A86" s="498" t="s">
        <v>100</v>
      </c>
      <c r="B86" s="499">
        <v>1996</v>
      </c>
      <c r="C86" s="500">
        <v>1997</v>
      </c>
      <c r="D86" s="500">
        <v>1998</v>
      </c>
      <c r="E86" s="501">
        <v>1999</v>
      </c>
      <c r="F86" s="499">
        <v>2000</v>
      </c>
      <c r="G86" s="502">
        <v>2001</v>
      </c>
      <c r="H86" s="863">
        <v>2002</v>
      </c>
      <c r="I86" s="504">
        <v>2003</v>
      </c>
      <c r="J86" s="505">
        <v>2004</v>
      </c>
      <c r="K86" s="506">
        <v>2005</v>
      </c>
      <c r="L86" s="506">
        <v>2006</v>
      </c>
      <c r="M86" s="507">
        <v>2007</v>
      </c>
      <c r="N86" s="864">
        <v>2008</v>
      </c>
      <c r="O86" s="552">
        <v>2009</v>
      </c>
      <c r="P86" s="510">
        <v>2010</v>
      </c>
      <c r="Q86" s="865">
        <v>2011</v>
      </c>
      <c r="R86" s="866">
        <v>2012</v>
      </c>
      <c r="S86" s="866">
        <v>2013</v>
      </c>
      <c r="T86" s="852">
        <v>2014</v>
      </c>
      <c r="U86" s="635">
        <v>2015</v>
      </c>
      <c r="V86" s="512">
        <v>2016</v>
      </c>
      <c r="W86" s="512">
        <v>2017</v>
      </c>
      <c r="X86" s="512">
        <v>2018</v>
      </c>
      <c r="Y86" s="512">
        <v>2019</v>
      </c>
      <c r="Z86" s="512">
        <v>2020</v>
      </c>
      <c r="AA86" s="512">
        <v>2021</v>
      </c>
      <c r="AB86" s="512">
        <v>2022</v>
      </c>
      <c r="AC86" s="679">
        <v>2023</v>
      </c>
      <c r="AD86" s="679">
        <v>2024</v>
      </c>
      <c r="AE86" s="867">
        <v>2025</v>
      </c>
      <c r="AF86" s="515" t="s">
        <v>2</v>
      </c>
      <c r="AG86" s="514" t="s">
        <v>130</v>
      </c>
      <c r="AH86" s="648" t="s">
        <v>41</v>
      </c>
      <c r="AI86" s="666" t="s">
        <v>1</v>
      </c>
      <c r="AJ86" s="518"/>
      <c r="AK86" s="458"/>
      <c r="AL86" s="457"/>
      <c r="AM86" s="457"/>
      <c r="AN86" s="12"/>
      <c r="AO86" s="12"/>
      <c r="AP86" s="12"/>
      <c r="AQ86" s="12"/>
      <c r="AR86" s="12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</row>
    <row r="87" spans="1:185" ht="12.75" thickTop="1" x14ac:dyDescent="0.2">
      <c r="A87" s="553" t="s">
        <v>31</v>
      </c>
      <c r="B87" s="189"/>
      <c r="C87" s="189"/>
      <c r="D87" s="190"/>
      <c r="E87" s="190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2"/>
      <c r="AG87" s="192"/>
      <c r="AH87" s="191"/>
      <c r="AI87" s="193"/>
      <c r="AJ87" s="456"/>
      <c r="AK87" s="457"/>
      <c r="AL87" s="457"/>
      <c r="AM87" s="457"/>
      <c r="AN87" s="12"/>
      <c r="AO87" s="12"/>
      <c r="AP87" s="12"/>
      <c r="AQ87" s="12"/>
      <c r="AR87" s="12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</row>
    <row r="88" spans="1:185" x14ac:dyDescent="0.2">
      <c r="A88" s="554" t="s">
        <v>63</v>
      </c>
      <c r="B88" s="26"/>
      <c r="C88" s="26"/>
      <c r="D88" s="194"/>
      <c r="E88" s="194"/>
      <c r="F88" s="26"/>
      <c r="G88" s="195"/>
      <c r="H88" s="195"/>
      <c r="I88" s="195"/>
      <c r="J88" s="26"/>
      <c r="K88" s="26"/>
      <c r="L88" s="26"/>
      <c r="M88" s="26"/>
      <c r="N88" s="26"/>
      <c r="O88" s="2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30"/>
      <c r="AG88" s="30"/>
      <c r="AH88" s="31"/>
      <c r="AI88" s="32"/>
      <c r="AJ88" s="518"/>
      <c r="AK88" s="458"/>
      <c r="AL88" s="457"/>
      <c r="AM88" s="457"/>
      <c r="AN88" s="12"/>
      <c r="AO88" s="12"/>
      <c r="AP88" s="12"/>
      <c r="AQ88" s="12"/>
      <c r="AR88" s="12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</row>
    <row r="89" spans="1:185" x14ac:dyDescent="0.2">
      <c r="A89" s="519" t="s">
        <v>64</v>
      </c>
      <c r="B89" s="33"/>
      <c r="C89" s="33"/>
      <c r="D89" s="34"/>
      <c r="E89" s="34"/>
      <c r="F89" s="33"/>
      <c r="G89" s="35"/>
      <c r="H89" s="35"/>
      <c r="I89" s="35"/>
      <c r="J89" s="33"/>
      <c r="K89" s="33"/>
      <c r="L89" s="33"/>
      <c r="M89" s="33"/>
      <c r="N89" s="33"/>
      <c r="O89" s="33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7"/>
      <c r="AG89" s="37"/>
      <c r="AH89" s="38"/>
      <c r="AI89" s="39"/>
      <c r="AJ89" s="518"/>
      <c r="AK89" s="458"/>
      <c r="AL89" s="457"/>
      <c r="AM89" s="457"/>
      <c r="AN89" s="12"/>
      <c r="AO89" s="12"/>
      <c r="AP89" s="12"/>
      <c r="AQ89" s="12"/>
      <c r="AR89" s="12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</row>
    <row r="90" spans="1:185" x14ac:dyDescent="0.2">
      <c r="A90" s="520" t="s">
        <v>117</v>
      </c>
      <c r="B90" s="58">
        <v>0</v>
      </c>
      <c r="C90" s="62">
        <v>0</v>
      </c>
      <c r="D90" s="24">
        <v>0</v>
      </c>
      <c r="E90" s="24">
        <v>0</v>
      </c>
      <c r="F90" s="62">
        <v>0</v>
      </c>
      <c r="G90" s="197">
        <v>0</v>
      </c>
      <c r="H90" s="197">
        <v>0</v>
      </c>
      <c r="I90" s="198">
        <v>0</v>
      </c>
      <c r="J90" s="62">
        <v>0</v>
      </c>
      <c r="K90" s="62">
        <v>0</v>
      </c>
      <c r="L90" s="62">
        <v>0</v>
      </c>
      <c r="M90" s="7">
        <v>0</v>
      </c>
      <c r="N90" s="344">
        <v>0</v>
      </c>
      <c r="O90" s="61">
        <v>0</v>
      </c>
      <c r="P90" s="199">
        <v>0</v>
      </c>
      <c r="Q90" s="354">
        <v>0</v>
      </c>
      <c r="R90" s="443">
        <v>0</v>
      </c>
      <c r="S90" s="443">
        <v>0</v>
      </c>
      <c r="T90" s="615">
        <v>0</v>
      </c>
      <c r="U90" s="841">
        <v>0</v>
      </c>
      <c r="V90" s="237">
        <v>5</v>
      </c>
      <c r="W90" s="62">
        <v>8</v>
      </c>
      <c r="X90" s="62">
        <v>13</v>
      </c>
      <c r="Y90" s="62">
        <v>14</v>
      </c>
      <c r="Z90" s="10">
        <v>9</v>
      </c>
      <c r="AA90" s="10">
        <v>6</v>
      </c>
      <c r="AB90" s="10">
        <v>0</v>
      </c>
      <c r="AC90" s="10">
        <v>0</v>
      </c>
      <c r="AD90" s="10">
        <v>0</v>
      </c>
      <c r="AE90" s="424">
        <v>0</v>
      </c>
      <c r="AF90" s="398" t="str">
        <f t="shared" ref="AF90:AF92" si="56">IF(AE90&gt;20,(AE90-AD90)/AD90," ")</f>
        <v xml:space="preserve"> </v>
      </c>
      <c r="AG90" s="47" t="str">
        <f t="shared" ref="AG90:AG92" si="57">IF(AE90&gt;20,(AE90-Z90)/Z90,"")</f>
        <v/>
      </c>
      <c r="AH90" s="47" t="str">
        <f t="shared" ref="AH90:AH92" si="58">IF(T90=0,"  ",IF(AE90&gt;20,(AE90-U90)/U90," "))</f>
        <v xml:space="preserve">  </v>
      </c>
      <c r="AI90" s="694" t="str">
        <f t="shared" ref="AI90:AI92" si="59">IF(AC90=0,"  ",IF(AC90=0,"  ",AVERAGE(AC90:AE90)))</f>
        <v xml:space="preserve">  </v>
      </c>
      <c r="AJ90" s="469"/>
      <c r="AK90" s="457"/>
      <c r="AL90" s="457"/>
      <c r="AM90" s="457"/>
      <c r="AN90" s="12"/>
      <c r="AO90" s="12"/>
      <c r="AP90" s="12"/>
      <c r="AQ90" s="12"/>
      <c r="AR90" s="12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</row>
    <row r="91" spans="1:185" s="534" customFormat="1" ht="12.75" x14ac:dyDescent="0.2">
      <c r="A91" s="523" t="s">
        <v>101</v>
      </c>
      <c r="B91" s="58">
        <v>0</v>
      </c>
      <c r="C91" s="62">
        <v>0</v>
      </c>
      <c r="D91" s="24">
        <v>0</v>
      </c>
      <c r="E91" s="24">
        <v>0</v>
      </c>
      <c r="F91" s="62">
        <v>10</v>
      </c>
      <c r="G91" s="197">
        <v>14</v>
      </c>
      <c r="H91" s="197">
        <v>18</v>
      </c>
      <c r="I91" s="198">
        <v>17</v>
      </c>
      <c r="J91" s="62">
        <v>18</v>
      </c>
      <c r="K91" s="62">
        <v>24</v>
      </c>
      <c r="L91" s="62">
        <v>25</v>
      </c>
      <c r="M91" s="7">
        <v>24</v>
      </c>
      <c r="N91" s="344">
        <v>38</v>
      </c>
      <c r="O91" s="235">
        <v>49</v>
      </c>
      <c r="P91" s="237">
        <v>47</v>
      </c>
      <c r="Q91" s="354">
        <v>51</v>
      </c>
      <c r="R91" s="443">
        <v>56</v>
      </c>
      <c r="S91" s="443">
        <v>42</v>
      </c>
      <c r="T91" s="354">
        <v>50</v>
      </c>
      <c r="U91" s="825">
        <v>54</v>
      </c>
      <c r="V91" s="237">
        <v>38</v>
      </c>
      <c r="W91" s="62">
        <v>30</v>
      </c>
      <c r="X91" s="62">
        <v>27</v>
      </c>
      <c r="Y91" s="62">
        <v>28</v>
      </c>
      <c r="Z91" s="10">
        <v>25</v>
      </c>
      <c r="AA91" s="10">
        <v>28</v>
      </c>
      <c r="AB91" s="10">
        <v>26</v>
      </c>
      <c r="AC91" s="10">
        <v>26</v>
      </c>
      <c r="AD91" s="10">
        <v>29</v>
      </c>
      <c r="AE91" s="424">
        <v>30</v>
      </c>
      <c r="AF91" s="398">
        <f t="shared" si="56"/>
        <v>3.4482758620689655E-2</v>
      </c>
      <c r="AG91" s="47">
        <f t="shared" si="57"/>
        <v>0.2</v>
      </c>
      <c r="AH91" s="47">
        <f t="shared" si="58"/>
        <v>-0.44444444444444442</v>
      </c>
      <c r="AI91" s="694">
        <f t="shared" si="59"/>
        <v>28.333333333333332</v>
      </c>
      <c r="AJ91" s="469"/>
      <c r="AK91" s="457"/>
      <c r="AL91" s="457"/>
      <c r="AM91" s="457"/>
      <c r="AN91" s="12"/>
      <c r="AO91" s="12"/>
      <c r="AP91" s="12"/>
      <c r="AQ91" s="12"/>
      <c r="AR91" s="12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</row>
    <row r="92" spans="1:185" x14ac:dyDescent="0.2">
      <c r="A92" s="556" t="s">
        <v>71</v>
      </c>
      <c r="B92" s="201">
        <f t="shared" ref="B92:Q92" si="60">SUM(B87:B90)</f>
        <v>0</v>
      </c>
      <c r="C92" s="202">
        <f t="shared" si="60"/>
        <v>0</v>
      </c>
      <c r="D92" s="203">
        <f t="shared" si="60"/>
        <v>0</v>
      </c>
      <c r="E92" s="204">
        <f t="shared" si="60"/>
        <v>0</v>
      </c>
      <c r="F92" s="201">
        <f t="shared" si="60"/>
        <v>0</v>
      </c>
      <c r="G92" s="205">
        <f t="shared" si="60"/>
        <v>0</v>
      </c>
      <c r="H92" s="205">
        <f t="shared" si="60"/>
        <v>0</v>
      </c>
      <c r="I92" s="205">
        <f t="shared" si="60"/>
        <v>0</v>
      </c>
      <c r="J92" s="206">
        <f t="shared" si="60"/>
        <v>0</v>
      </c>
      <c r="K92" s="201">
        <f t="shared" si="60"/>
        <v>0</v>
      </c>
      <c r="L92" s="207">
        <f t="shared" si="60"/>
        <v>0</v>
      </c>
      <c r="M92" s="208">
        <f t="shared" si="60"/>
        <v>0</v>
      </c>
      <c r="N92" s="363">
        <f t="shared" si="60"/>
        <v>0</v>
      </c>
      <c r="O92" s="369">
        <f t="shared" si="60"/>
        <v>0</v>
      </c>
      <c r="P92" s="209">
        <f t="shared" si="60"/>
        <v>0</v>
      </c>
      <c r="Q92" s="363">
        <f t="shared" si="60"/>
        <v>0</v>
      </c>
      <c r="R92" s="433">
        <f t="shared" ref="R92:AA92" si="61">SUM(R90:R91)</f>
        <v>56</v>
      </c>
      <c r="S92" s="433">
        <f t="shared" si="61"/>
        <v>42</v>
      </c>
      <c r="T92" s="363">
        <f t="shared" si="61"/>
        <v>50</v>
      </c>
      <c r="U92" s="808">
        <f t="shared" si="61"/>
        <v>54</v>
      </c>
      <c r="V92" s="209">
        <f t="shared" si="61"/>
        <v>43</v>
      </c>
      <c r="W92" s="208">
        <f t="shared" si="61"/>
        <v>38</v>
      </c>
      <c r="X92" s="208">
        <f t="shared" si="61"/>
        <v>40</v>
      </c>
      <c r="Y92" s="208">
        <f t="shared" si="61"/>
        <v>42</v>
      </c>
      <c r="Z92" s="208">
        <f t="shared" si="61"/>
        <v>34</v>
      </c>
      <c r="AA92" s="208">
        <f t="shared" si="61"/>
        <v>34</v>
      </c>
      <c r="AB92" s="208">
        <f>SUM(AB90:AB91)</f>
        <v>26</v>
      </c>
      <c r="AC92" s="208">
        <f>SUM(AC90:AC91)</f>
        <v>26</v>
      </c>
      <c r="AD92" s="208">
        <f>SUM(AD90:AD91)</f>
        <v>29</v>
      </c>
      <c r="AE92" s="433">
        <f>SUM(AE90:AE91)</f>
        <v>30</v>
      </c>
      <c r="AF92" s="406">
        <f t="shared" si="56"/>
        <v>3.4482758620689655E-2</v>
      </c>
      <c r="AG92" s="210">
        <f t="shared" si="57"/>
        <v>-0.11764705882352941</v>
      </c>
      <c r="AH92" s="210">
        <f t="shared" si="58"/>
        <v>-0.44444444444444442</v>
      </c>
      <c r="AI92" s="695">
        <f t="shared" si="59"/>
        <v>28.333333333333332</v>
      </c>
      <c r="AJ92" s="518"/>
      <c r="AK92" s="458"/>
      <c r="AL92" s="457"/>
      <c r="AM92" s="457"/>
      <c r="AN92" s="12"/>
      <c r="AO92" s="12"/>
      <c r="AP92" s="12"/>
      <c r="AQ92" s="12"/>
      <c r="AR92" s="12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</row>
    <row r="93" spans="1:185" x14ac:dyDescent="0.2">
      <c r="A93" s="557" t="s">
        <v>66</v>
      </c>
      <c r="B93" s="211"/>
      <c r="C93" s="211"/>
      <c r="D93" s="212"/>
      <c r="E93" s="212"/>
      <c r="F93" s="211"/>
      <c r="G93" s="213"/>
      <c r="H93" s="213"/>
      <c r="I93" s="213"/>
      <c r="J93" s="211"/>
      <c r="K93" s="211"/>
      <c r="L93" s="211"/>
      <c r="M93" s="211"/>
      <c r="N93" s="211"/>
      <c r="O93" s="370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5" t="str">
        <f t="shared" ref="AF93:AF139" si="62">IF(AD93&gt;20,(AD93-AC93)/AC93," ")</f>
        <v xml:space="preserve"> </v>
      </c>
      <c r="AG93" s="215" t="str">
        <f t="shared" ref="AG93:AG139" si="63">IF(AD93&gt;20,(AD93-Y93)/Y93,"")</f>
        <v/>
      </c>
      <c r="AH93" s="215" t="str">
        <f t="shared" ref="AH93:AH139" si="64">IF(T93=0,"  ",IF(AD93&gt;20,(AD93-T93)/T93," "))</f>
        <v xml:space="preserve">  </v>
      </c>
      <c r="AI93" s="696" t="str">
        <f t="shared" ref="AI93:AI139" si="65">IF(AB93=0,"  ",IF(AB93=0,"  ",AVERAGE(AB93:AD93)))</f>
        <v xml:space="preserve">  </v>
      </c>
      <c r="AJ93" s="518"/>
      <c r="AK93" s="458"/>
      <c r="AL93" s="457"/>
      <c r="AM93" s="457"/>
      <c r="AN93" s="12"/>
      <c r="AO93" s="12"/>
      <c r="AP93" s="12"/>
      <c r="AQ93" s="12"/>
      <c r="AR93" s="12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</row>
    <row r="94" spans="1:185" x14ac:dyDescent="0.2">
      <c r="A94" s="520" t="s">
        <v>119</v>
      </c>
      <c r="B94" s="227">
        <v>0</v>
      </c>
      <c r="C94" s="641">
        <v>0</v>
      </c>
      <c r="D94" s="229">
        <v>0</v>
      </c>
      <c r="E94" s="230">
        <v>0</v>
      </c>
      <c r="F94" s="231">
        <v>0</v>
      </c>
      <c r="G94" s="393">
        <v>0</v>
      </c>
      <c r="H94" s="393">
        <v>0</v>
      </c>
      <c r="I94" s="234">
        <v>0</v>
      </c>
      <c r="J94" s="235">
        <v>0</v>
      </c>
      <c r="K94" s="227">
        <v>0</v>
      </c>
      <c r="L94" s="231">
        <v>0</v>
      </c>
      <c r="M94" s="231">
        <v>0</v>
      </c>
      <c r="N94" s="365">
        <v>0</v>
      </c>
      <c r="O94" s="235">
        <v>0</v>
      </c>
      <c r="P94" s="642">
        <v>0</v>
      </c>
      <c r="Q94" s="615">
        <v>0</v>
      </c>
      <c r="R94" s="448">
        <v>10</v>
      </c>
      <c r="S94" s="448">
        <v>9</v>
      </c>
      <c r="T94" s="615">
        <v>21</v>
      </c>
      <c r="U94" s="841">
        <v>23</v>
      </c>
      <c r="V94" s="368">
        <v>33</v>
      </c>
      <c r="W94" s="236">
        <v>39</v>
      </c>
      <c r="X94" s="236">
        <v>37</v>
      </c>
      <c r="Y94" s="236">
        <v>33</v>
      </c>
      <c r="Z94" s="236">
        <v>29</v>
      </c>
      <c r="AA94" s="236">
        <v>28</v>
      </c>
      <c r="AB94" s="236">
        <v>22</v>
      </c>
      <c r="AC94" s="236">
        <v>23</v>
      </c>
      <c r="AD94" s="236">
        <v>20</v>
      </c>
      <c r="AE94" s="426">
        <v>27</v>
      </c>
      <c r="AF94" s="643">
        <f t="shared" ref="AF94:AF97" si="66">IF(AE94&gt;20,(AE94-AD94)/AD94," ")</f>
        <v>0.35</v>
      </c>
      <c r="AG94" s="644">
        <f t="shared" ref="AG94:AG97" si="67">IF(AE94&gt;20,(AE94-Z94)/Z94,"")</f>
        <v>-6.8965517241379309E-2</v>
      </c>
      <c r="AH94" s="80">
        <f t="shared" ref="AH94:AH97" si="68">IF(T94=0,"  ",IF(AE94&gt;20,(AE94-U94)/U94," "))</f>
        <v>0.17391304347826086</v>
      </c>
      <c r="AI94" s="697">
        <f t="shared" ref="AI94:AI97" si="69">IF(AC94=0,"  ",IF(AC94=0,"  ",AVERAGE(AC94:AE94)))</f>
        <v>23.333333333333332</v>
      </c>
      <c r="AJ94" s="469"/>
      <c r="AK94" s="457"/>
      <c r="AL94" s="457"/>
      <c r="AM94" s="457"/>
      <c r="AN94" s="12"/>
      <c r="AO94" s="12"/>
      <c r="AP94" s="12"/>
      <c r="AQ94" s="12"/>
      <c r="AR94" s="12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</row>
    <row r="95" spans="1:185" s="2" customFormat="1" x14ac:dyDescent="0.2">
      <c r="A95" s="523" t="s">
        <v>102</v>
      </c>
      <c r="B95" s="7"/>
      <c r="C95" s="62"/>
      <c r="D95" s="24"/>
      <c r="E95" s="24"/>
      <c r="F95" s="62"/>
      <c r="G95" s="197"/>
      <c r="H95" s="197"/>
      <c r="I95" s="198"/>
      <c r="J95" s="62"/>
      <c r="K95" s="62"/>
      <c r="L95" s="62"/>
      <c r="M95" s="7"/>
      <c r="N95" s="344"/>
      <c r="O95" s="61"/>
      <c r="P95" s="199"/>
      <c r="Q95" s="354"/>
      <c r="R95" s="443"/>
      <c r="S95" s="443">
        <v>0</v>
      </c>
      <c r="T95" s="354"/>
      <c r="U95" s="825"/>
      <c r="V95" s="237"/>
      <c r="W95" s="62"/>
      <c r="X95" s="62">
        <v>0</v>
      </c>
      <c r="Y95" s="62">
        <v>0</v>
      </c>
      <c r="Z95" s="10">
        <v>0</v>
      </c>
      <c r="AA95" s="10">
        <v>0</v>
      </c>
      <c r="AB95" s="10">
        <v>0</v>
      </c>
      <c r="AC95" s="10">
        <v>2</v>
      </c>
      <c r="AD95" s="10">
        <v>0</v>
      </c>
      <c r="AE95" s="424">
        <v>0</v>
      </c>
      <c r="AF95" s="407" t="str">
        <f t="shared" si="66"/>
        <v xml:space="preserve"> </v>
      </c>
      <c r="AG95" s="216" t="str">
        <f t="shared" si="67"/>
        <v/>
      </c>
      <c r="AH95" s="47" t="str">
        <f t="shared" si="68"/>
        <v xml:space="preserve">  </v>
      </c>
      <c r="AI95" s="698">
        <f t="shared" si="69"/>
        <v>0.66666666666666663</v>
      </c>
      <c r="AJ95" s="469"/>
      <c r="AK95" s="460"/>
      <c r="AL95" s="460"/>
      <c r="AM95" s="457"/>
      <c r="AN95" s="16"/>
      <c r="AO95" s="16"/>
      <c r="AP95" s="16"/>
      <c r="AQ95" s="16"/>
      <c r="AR95" s="16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</row>
    <row r="96" spans="1:185" x14ac:dyDescent="0.2">
      <c r="A96" s="555" t="s">
        <v>118</v>
      </c>
      <c r="B96" s="48">
        <v>58</v>
      </c>
      <c r="C96" s="112">
        <v>45</v>
      </c>
      <c r="D96" s="50">
        <v>35</v>
      </c>
      <c r="E96" s="50">
        <v>23</v>
      </c>
      <c r="F96" s="112">
        <v>52</v>
      </c>
      <c r="G96" s="645">
        <v>38</v>
      </c>
      <c r="H96" s="645">
        <v>29</v>
      </c>
      <c r="I96" s="646">
        <v>19</v>
      </c>
      <c r="J96" s="112">
        <v>27</v>
      </c>
      <c r="K96" s="112">
        <v>20</v>
      </c>
      <c r="L96" s="112">
        <v>17</v>
      </c>
      <c r="M96" s="55">
        <v>21</v>
      </c>
      <c r="N96" s="343">
        <v>20</v>
      </c>
      <c r="O96" s="54">
        <v>27</v>
      </c>
      <c r="P96" s="377">
        <v>37</v>
      </c>
      <c r="Q96" s="610">
        <v>42</v>
      </c>
      <c r="R96" s="442">
        <v>39</v>
      </c>
      <c r="S96" s="442">
        <v>19</v>
      </c>
      <c r="T96" s="610">
        <v>12</v>
      </c>
      <c r="U96" s="826">
        <v>6</v>
      </c>
      <c r="V96" s="377">
        <v>1</v>
      </c>
      <c r="W96" s="112">
        <v>3</v>
      </c>
      <c r="X96" s="112">
        <v>2</v>
      </c>
      <c r="Y96" s="112">
        <v>5</v>
      </c>
      <c r="Z96" s="56">
        <v>5</v>
      </c>
      <c r="AA96" s="56">
        <v>7</v>
      </c>
      <c r="AB96" s="56">
        <v>7</v>
      </c>
      <c r="AC96" s="56">
        <v>5</v>
      </c>
      <c r="AD96" s="56">
        <v>6</v>
      </c>
      <c r="AE96" s="423">
        <v>11</v>
      </c>
      <c r="AF96" s="414" t="str">
        <f t="shared" si="66"/>
        <v xml:space="preserve"> </v>
      </c>
      <c r="AG96" s="272" t="str">
        <f t="shared" si="67"/>
        <v/>
      </c>
      <c r="AH96" s="57" t="str">
        <f t="shared" si="68"/>
        <v xml:space="preserve"> </v>
      </c>
      <c r="AI96" s="699">
        <f t="shared" si="69"/>
        <v>7.333333333333333</v>
      </c>
      <c r="AJ96" s="469"/>
      <c r="AK96" s="457"/>
      <c r="AL96" s="457"/>
      <c r="AM96" s="457"/>
      <c r="AN96" s="12"/>
      <c r="AO96" s="12"/>
      <c r="AP96" s="12"/>
      <c r="AQ96" s="12"/>
      <c r="AR96" s="12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</row>
    <row r="97" spans="1:185" x14ac:dyDescent="0.2">
      <c r="A97" s="556" t="s">
        <v>73</v>
      </c>
      <c r="B97" s="201">
        <f t="shared" ref="B97:R97" si="70">+B94+B96</f>
        <v>58</v>
      </c>
      <c r="C97" s="202">
        <f t="shared" si="70"/>
        <v>45</v>
      </c>
      <c r="D97" s="203">
        <f t="shared" si="70"/>
        <v>35</v>
      </c>
      <c r="E97" s="204">
        <f t="shared" si="70"/>
        <v>23</v>
      </c>
      <c r="F97" s="201">
        <f t="shared" si="70"/>
        <v>52</v>
      </c>
      <c r="G97" s="205">
        <f t="shared" si="70"/>
        <v>38</v>
      </c>
      <c r="H97" s="205">
        <f t="shared" si="70"/>
        <v>29</v>
      </c>
      <c r="I97" s="205">
        <f t="shared" si="70"/>
        <v>19</v>
      </c>
      <c r="J97" s="206">
        <f t="shared" si="70"/>
        <v>27</v>
      </c>
      <c r="K97" s="201">
        <f t="shared" si="70"/>
        <v>20</v>
      </c>
      <c r="L97" s="207">
        <f t="shared" si="70"/>
        <v>17</v>
      </c>
      <c r="M97" s="208">
        <f t="shared" si="70"/>
        <v>21</v>
      </c>
      <c r="N97" s="363">
        <f t="shared" si="70"/>
        <v>20</v>
      </c>
      <c r="O97" s="369">
        <f t="shared" si="70"/>
        <v>27</v>
      </c>
      <c r="P97" s="209">
        <f t="shared" si="70"/>
        <v>37</v>
      </c>
      <c r="Q97" s="363">
        <f t="shared" si="70"/>
        <v>42</v>
      </c>
      <c r="R97" s="433">
        <f t="shared" si="70"/>
        <v>49</v>
      </c>
      <c r="S97" s="433">
        <f>SUM(S94:S96)</f>
        <v>28</v>
      </c>
      <c r="T97" s="363">
        <f t="shared" ref="T97:AD97" si="71">SUM(T94:T96)</f>
        <v>33</v>
      </c>
      <c r="U97" s="808">
        <f t="shared" si="71"/>
        <v>29</v>
      </c>
      <c r="V97" s="209">
        <f t="shared" si="71"/>
        <v>34</v>
      </c>
      <c r="W97" s="208">
        <f t="shared" si="71"/>
        <v>42</v>
      </c>
      <c r="X97" s="208">
        <f t="shared" si="71"/>
        <v>39</v>
      </c>
      <c r="Y97" s="208">
        <f t="shared" si="71"/>
        <v>38</v>
      </c>
      <c r="Z97" s="208">
        <f t="shared" si="71"/>
        <v>34</v>
      </c>
      <c r="AA97" s="208">
        <f t="shared" si="71"/>
        <v>35</v>
      </c>
      <c r="AB97" s="208">
        <f t="shared" si="71"/>
        <v>29</v>
      </c>
      <c r="AC97" s="208">
        <f t="shared" ref="AC97" si="72">SUM(AC94:AC96)</f>
        <v>30</v>
      </c>
      <c r="AD97" s="208">
        <f t="shared" si="71"/>
        <v>26</v>
      </c>
      <c r="AE97" s="433">
        <f t="shared" ref="AE97" si="73">SUM(AE94:AE96)</f>
        <v>38</v>
      </c>
      <c r="AF97" s="406">
        <f t="shared" si="66"/>
        <v>0.46153846153846156</v>
      </c>
      <c r="AG97" s="210">
        <f t="shared" si="67"/>
        <v>0.11764705882352941</v>
      </c>
      <c r="AH97" s="210">
        <f t="shared" si="68"/>
        <v>0.31034482758620691</v>
      </c>
      <c r="AI97" s="695">
        <f t="shared" si="69"/>
        <v>31.333333333333332</v>
      </c>
      <c r="AJ97" s="456"/>
      <c r="AK97" s="457"/>
      <c r="AL97" s="457"/>
      <c r="AM97" s="457"/>
      <c r="AN97" s="12"/>
      <c r="AO97" s="12"/>
      <c r="AP97" s="12"/>
      <c r="AQ97" s="12"/>
      <c r="AR97" s="12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</row>
    <row r="98" spans="1:185" x14ac:dyDescent="0.2">
      <c r="A98" s="557" t="s">
        <v>65</v>
      </c>
      <c r="B98" s="211"/>
      <c r="C98" s="211"/>
      <c r="D98" s="212"/>
      <c r="E98" s="212"/>
      <c r="F98" s="211"/>
      <c r="G98" s="213"/>
      <c r="H98" s="213"/>
      <c r="I98" s="213"/>
      <c r="J98" s="211"/>
      <c r="K98" s="211"/>
      <c r="L98" s="211"/>
      <c r="M98" s="211"/>
      <c r="N98" s="211"/>
      <c r="O98" s="211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5" t="str">
        <f t="shared" si="62"/>
        <v xml:space="preserve"> </v>
      </c>
      <c r="AG98" s="215" t="str">
        <f t="shared" si="63"/>
        <v/>
      </c>
      <c r="AH98" s="215" t="str">
        <f t="shared" si="64"/>
        <v xml:space="preserve">  </v>
      </c>
      <c r="AI98" s="696" t="str">
        <f t="shared" si="65"/>
        <v xml:space="preserve">  </v>
      </c>
      <c r="AJ98" s="518"/>
      <c r="AK98" s="458"/>
      <c r="AL98" s="457"/>
      <c r="AM98" s="457"/>
      <c r="AN98" s="12"/>
      <c r="AO98" s="12"/>
      <c r="AP98" s="12"/>
      <c r="AQ98" s="12"/>
      <c r="AR98" s="12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</row>
    <row r="99" spans="1:185" x14ac:dyDescent="0.2">
      <c r="A99" s="520" t="s">
        <v>103</v>
      </c>
      <c r="B99" s="7">
        <v>0</v>
      </c>
      <c r="C99" s="62">
        <v>0</v>
      </c>
      <c r="D99" s="24">
        <v>0</v>
      </c>
      <c r="E99" s="24">
        <v>0</v>
      </c>
      <c r="F99" s="62">
        <v>0</v>
      </c>
      <c r="G99" s="197">
        <v>0</v>
      </c>
      <c r="H99" s="197">
        <v>0</v>
      </c>
      <c r="I99" s="198">
        <v>0</v>
      </c>
      <c r="J99" s="62">
        <v>0</v>
      </c>
      <c r="K99" s="62">
        <v>0</v>
      </c>
      <c r="L99" s="62">
        <v>0</v>
      </c>
      <c r="M99" s="7">
        <v>0</v>
      </c>
      <c r="N99" s="344">
        <v>0</v>
      </c>
      <c r="O99" s="235">
        <v>0</v>
      </c>
      <c r="P99" s="199">
        <v>0</v>
      </c>
      <c r="Q99" s="354">
        <v>0</v>
      </c>
      <c r="R99" s="443">
        <v>0</v>
      </c>
      <c r="S99" s="443">
        <v>0</v>
      </c>
      <c r="T99" s="615">
        <v>0</v>
      </c>
      <c r="U99" s="841">
        <v>17</v>
      </c>
      <c r="V99" s="237">
        <v>52</v>
      </c>
      <c r="W99" s="62">
        <v>89</v>
      </c>
      <c r="X99" s="62">
        <v>87</v>
      </c>
      <c r="Y99" s="62">
        <v>123</v>
      </c>
      <c r="Z99" s="10">
        <v>140</v>
      </c>
      <c r="AA99" s="10">
        <v>157</v>
      </c>
      <c r="AB99" s="10">
        <v>154</v>
      </c>
      <c r="AC99" s="10">
        <v>151</v>
      </c>
      <c r="AD99" s="10">
        <v>170</v>
      </c>
      <c r="AE99" s="424">
        <v>197</v>
      </c>
      <c r="AF99" s="398">
        <f t="shared" ref="AF99:AF102" si="74">IF(AE99&gt;20,(AE99-AD99)/AD99," ")</f>
        <v>0.1588235294117647</v>
      </c>
      <c r="AG99" s="47">
        <f t="shared" ref="AG99:AG102" si="75">IF(AE99&gt;20,(AE99-Z99)/Z99,"")</f>
        <v>0.40714285714285714</v>
      </c>
      <c r="AH99" s="47" t="str">
        <f t="shared" ref="AH99:AH102" si="76">IF(T99=0,"  ",IF(AE99&gt;20,(AE99-U99)/U99," "))</f>
        <v xml:space="preserve">  </v>
      </c>
      <c r="AI99" s="694">
        <f t="shared" ref="AI99:AI102" si="77">IF(AC99=0,"  ",IF(AC99=0,"  ",AVERAGE(AC99:AE99)))</f>
        <v>172.66666666666666</v>
      </c>
      <c r="AJ99" s="461"/>
      <c r="AK99" s="462"/>
      <c r="AL99" s="457"/>
      <c r="AM99" s="457"/>
      <c r="AN99" s="12"/>
      <c r="AO99" s="12"/>
      <c r="AP99" s="12"/>
      <c r="AQ99" s="12"/>
      <c r="AR99" s="12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</row>
    <row r="100" spans="1:185" x14ac:dyDescent="0.2">
      <c r="A100" s="555" t="s">
        <v>104</v>
      </c>
      <c r="B100" s="7">
        <v>0</v>
      </c>
      <c r="C100" s="62">
        <v>0</v>
      </c>
      <c r="D100" s="24">
        <v>0</v>
      </c>
      <c r="E100" s="24">
        <v>0</v>
      </c>
      <c r="F100" s="62">
        <v>0</v>
      </c>
      <c r="G100" s="197">
        <v>29</v>
      </c>
      <c r="H100" s="197">
        <v>70</v>
      </c>
      <c r="I100" s="198">
        <v>78</v>
      </c>
      <c r="J100" s="62">
        <v>91</v>
      </c>
      <c r="K100" s="62">
        <v>93</v>
      </c>
      <c r="L100" s="62">
        <v>91</v>
      </c>
      <c r="M100" s="7">
        <v>117</v>
      </c>
      <c r="N100" s="344">
        <v>133</v>
      </c>
      <c r="O100" s="61">
        <v>152</v>
      </c>
      <c r="P100" s="199">
        <v>154</v>
      </c>
      <c r="Q100" s="354">
        <v>184</v>
      </c>
      <c r="R100" s="443">
        <v>168</v>
      </c>
      <c r="S100" s="443">
        <v>188</v>
      </c>
      <c r="T100" s="354">
        <v>250</v>
      </c>
      <c r="U100" s="825">
        <f>1+36+21+20+34+31+124+24</f>
        <v>291</v>
      </c>
      <c r="V100" s="237">
        <f>32+14+15+33+35+131+24</f>
        <v>284</v>
      </c>
      <c r="W100" s="62">
        <f>50+12+14+34+10+148+20</f>
        <v>288</v>
      </c>
      <c r="X100" s="62">
        <f>43+10+9+32+7+161+21</f>
        <v>283</v>
      </c>
      <c r="Y100" s="62">
        <v>286</v>
      </c>
      <c r="Z100" s="10">
        <f>454-140</f>
        <v>314</v>
      </c>
      <c r="AA100" s="10">
        <f>406-157</f>
        <v>249</v>
      </c>
      <c r="AB100" s="10">
        <v>207</v>
      </c>
      <c r="AC100" s="10">
        <v>218</v>
      </c>
      <c r="AD100" s="10">
        <f>374-AD99</f>
        <v>204</v>
      </c>
      <c r="AE100" s="424">
        <f>407-197</f>
        <v>210</v>
      </c>
      <c r="AF100" s="398">
        <f t="shared" si="74"/>
        <v>2.9411764705882353E-2</v>
      </c>
      <c r="AG100" s="47">
        <f t="shared" si="75"/>
        <v>-0.33121019108280253</v>
      </c>
      <c r="AH100" s="47">
        <f t="shared" si="76"/>
        <v>-0.27835051546391754</v>
      </c>
      <c r="AI100" s="694">
        <f t="shared" si="77"/>
        <v>210.66666666666666</v>
      </c>
      <c r="AJ100" s="469"/>
      <c r="AK100" s="457"/>
      <c r="AL100" s="457"/>
      <c r="AM100" s="457"/>
      <c r="AN100" s="12"/>
      <c r="AO100" s="12"/>
      <c r="AP100" s="12"/>
      <c r="AQ100" s="12"/>
      <c r="AR100" s="12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</row>
    <row r="101" spans="1:185" x14ac:dyDescent="0.2">
      <c r="A101" s="556" t="s">
        <v>74</v>
      </c>
      <c r="B101" s="201">
        <f t="shared" ref="B101" si="78">+B100+B99</f>
        <v>0</v>
      </c>
      <c r="C101" s="202">
        <f t="shared" ref="C101" si="79">+C100+C99</f>
        <v>0</v>
      </c>
      <c r="D101" s="203">
        <f t="shared" ref="D101" si="80">+D100+D99</f>
        <v>0</v>
      </c>
      <c r="E101" s="204">
        <f t="shared" ref="E101" si="81">+E100+E99</f>
        <v>0</v>
      </c>
      <c r="F101" s="201">
        <f t="shared" ref="F101" si="82">+F100+F99</f>
        <v>0</v>
      </c>
      <c r="G101" s="205">
        <f t="shared" ref="G101" si="83">+G100+G99</f>
        <v>29</v>
      </c>
      <c r="H101" s="205">
        <f t="shared" ref="H101" si="84">+H100+H99</f>
        <v>70</v>
      </c>
      <c r="I101" s="205">
        <f t="shared" ref="I101" si="85">+I100+I99</f>
        <v>78</v>
      </c>
      <c r="J101" s="206">
        <f t="shared" ref="J101" si="86">+J100+J99</f>
        <v>91</v>
      </c>
      <c r="K101" s="201">
        <f t="shared" ref="K101" si="87">+K100+K99</f>
        <v>93</v>
      </c>
      <c r="L101" s="207">
        <f t="shared" ref="L101" si="88">+L100+L99</f>
        <v>91</v>
      </c>
      <c r="M101" s="208">
        <f t="shared" ref="M101" si="89">+M100+M99</f>
        <v>117</v>
      </c>
      <c r="N101" s="363">
        <f t="shared" ref="N101" si="90">+N100+N99</f>
        <v>133</v>
      </c>
      <c r="O101" s="369">
        <f t="shared" ref="O101" si="91">+O100+O99</f>
        <v>152</v>
      </c>
      <c r="P101" s="209">
        <f t="shared" ref="P101" si="92">+P100+P99</f>
        <v>154</v>
      </c>
      <c r="Q101" s="363">
        <f t="shared" ref="Q101" si="93">+Q100+Q99</f>
        <v>184</v>
      </c>
      <c r="R101" s="433">
        <f t="shared" ref="R101" si="94">+R100+R99</f>
        <v>168</v>
      </c>
      <c r="S101" s="433">
        <f t="shared" ref="S101" si="95">+S100+S99</f>
        <v>188</v>
      </c>
      <c r="T101" s="363">
        <f t="shared" ref="T101" si="96">+T100+T99</f>
        <v>250</v>
      </c>
      <c r="U101" s="808">
        <f t="shared" ref="U101" si="97">+U100+U99</f>
        <v>308</v>
      </c>
      <c r="V101" s="209">
        <f t="shared" ref="V101" si="98">+V100+V99</f>
        <v>336</v>
      </c>
      <c r="W101" s="208">
        <f t="shared" ref="W101" si="99">+W100+W99</f>
        <v>377</v>
      </c>
      <c r="X101" s="208">
        <f>+X100+X99</f>
        <v>370</v>
      </c>
      <c r="Y101" s="208">
        <f>+Y100+Y99</f>
        <v>409</v>
      </c>
      <c r="Z101" s="208">
        <f>+Z100+Z99</f>
        <v>454</v>
      </c>
      <c r="AA101" s="208">
        <f>+AA99+AA100</f>
        <v>406</v>
      </c>
      <c r="AB101" s="208">
        <f>+AB99+AB100</f>
        <v>361</v>
      </c>
      <c r="AC101" s="208">
        <f>+AC99+AC100</f>
        <v>369</v>
      </c>
      <c r="AD101" s="208">
        <f>+AD99+AD100</f>
        <v>374</v>
      </c>
      <c r="AE101" s="433">
        <f>+AE99+AE100</f>
        <v>407</v>
      </c>
      <c r="AF101" s="406">
        <f t="shared" si="74"/>
        <v>8.8235294117647065E-2</v>
      </c>
      <c r="AG101" s="210">
        <f t="shared" si="75"/>
        <v>-0.10352422907488987</v>
      </c>
      <c r="AH101" s="210">
        <f t="shared" si="76"/>
        <v>0.32142857142857145</v>
      </c>
      <c r="AI101" s="695">
        <f t="shared" si="77"/>
        <v>383.33333333333331</v>
      </c>
      <c r="AJ101" s="469"/>
      <c r="AK101" s="457"/>
      <c r="AL101" s="457"/>
      <c r="AM101" s="457"/>
      <c r="AN101" s="12"/>
      <c r="AO101" s="12"/>
      <c r="AP101" s="12"/>
      <c r="AQ101" s="12"/>
      <c r="AR101" s="12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</row>
    <row r="102" spans="1:185" ht="12.75" thickBot="1" x14ac:dyDescent="0.25">
      <c r="A102" s="558" t="s">
        <v>72</v>
      </c>
      <c r="B102" s="217">
        <f t="shared" ref="B102:Z102" si="100">+B101+B97+B92</f>
        <v>58</v>
      </c>
      <c r="C102" s="218">
        <f t="shared" si="100"/>
        <v>45</v>
      </c>
      <c r="D102" s="219">
        <f t="shared" si="100"/>
        <v>35</v>
      </c>
      <c r="E102" s="220">
        <f t="shared" si="100"/>
        <v>23</v>
      </c>
      <c r="F102" s="217">
        <f t="shared" si="100"/>
        <v>52</v>
      </c>
      <c r="G102" s="221">
        <f t="shared" si="100"/>
        <v>67</v>
      </c>
      <c r="H102" s="221">
        <f t="shared" si="100"/>
        <v>99</v>
      </c>
      <c r="I102" s="221">
        <f t="shared" si="100"/>
        <v>97</v>
      </c>
      <c r="J102" s="222">
        <f t="shared" si="100"/>
        <v>118</v>
      </c>
      <c r="K102" s="217">
        <f t="shared" si="100"/>
        <v>113</v>
      </c>
      <c r="L102" s="223">
        <f t="shared" si="100"/>
        <v>108</v>
      </c>
      <c r="M102" s="224">
        <f t="shared" si="100"/>
        <v>138</v>
      </c>
      <c r="N102" s="364">
        <f t="shared" si="100"/>
        <v>153</v>
      </c>
      <c r="O102" s="353">
        <f t="shared" si="100"/>
        <v>179</v>
      </c>
      <c r="P102" s="225">
        <f t="shared" si="100"/>
        <v>191</v>
      </c>
      <c r="Q102" s="364">
        <f t="shared" si="100"/>
        <v>226</v>
      </c>
      <c r="R102" s="434">
        <f t="shared" si="100"/>
        <v>273</v>
      </c>
      <c r="S102" s="434">
        <f t="shared" si="100"/>
        <v>258</v>
      </c>
      <c r="T102" s="364">
        <f t="shared" si="100"/>
        <v>333</v>
      </c>
      <c r="U102" s="809">
        <f t="shared" si="100"/>
        <v>391</v>
      </c>
      <c r="V102" s="225">
        <f t="shared" si="100"/>
        <v>413</v>
      </c>
      <c r="W102" s="224">
        <f t="shared" si="100"/>
        <v>457</v>
      </c>
      <c r="X102" s="224">
        <f t="shared" si="100"/>
        <v>449</v>
      </c>
      <c r="Y102" s="224">
        <f t="shared" si="100"/>
        <v>489</v>
      </c>
      <c r="Z102" s="224">
        <f t="shared" si="100"/>
        <v>522</v>
      </c>
      <c r="AA102" s="224">
        <f>AA92+AA97+AA101</f>
        <v>475</v>
      </c>
      <c r="AB102" s="224">
        <f>AB92+AB97+AB101</f>
        <v>416</v>
      </c>
      <c r="AC102" s="224">
        <f>AC92+AC97+AC101</f>
        <v>425</v>
      </c>
      <c r="AD102" s="224">
        <f>AD92+AD97+AD101</f>
        <v>429</v>
      </c>
      <c r="AE102" s="434">
        <f>AE92+AE97+AE101</f>
        <v>475</v>
      </c>
      <c r="AF102" s="408">
        <f t="shared" si="74"/>
        <v>0.10722610722610723</v>
      </c>
      <c r="AG102" s="226">
        <f t="shared" si="75"/>
        <v>-9.0038314176245207E-2</v>
      </c>
      <c r="AH102" s="226">
        <f t="shared" si="76"/>
        <v>0.21483375959079284</v>
      </c>
      <c r="AI102" s="700">
        <f t="shared" si="77"/>
        <v>443</v>
      </c>
      <c r="AJ102" s="469"/>
      <c r="AK102" s="457"/>
      <c r="AL102" s="457"/>
      <c r="AM102" s="457"/>
      <c r="AN102" s="12"/>
      <c r="AO102" s="12"/>
      <c r="AP102" s="12"/>
      <c r="AQ102" s="12"/>
      <c r="AR102" s="12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</row>
    <row r="103" spans="1:185" ht="13.5" thickTop="1" x14ac:dyDescent="0.2">
      <c r="A103" s="528" t="s">
        <v>25</v>
      </c>
      <c r="B103" s="98"/>
      <c r="C103" s="98"/>
      <c r="D103" s="98"/>
      <c r="E103" s="98"/>
      <c r="F103" s="98"/>
      <c r="G103" s="529"/>
      <c r="H103" s="529"/>
      <c r="I103" s="529"/>
      <c r="J103" s="529"/>
      <c r="K103" s="98"/>
      <c r="L103" s="98"/>
      <c r="M103" s="98"/>
      <c r="N103" s="98"/>
      <c r="O103" s="99"/>
      <c r="P103" s="99"/>
      <c r="Q103" s="99"/>
      <c r="R103" s="99"/>
      <c r="S103" s="99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688" t="str">
        <f t="shared" si="62"/>
        <v xml:space="preserve"> </v>
      </c>
      <c r="AG103" s="688" t="str">
        <f t="shared" si="63"/>
        <v/>
      </c>
      <c r="AH103" s="688" t="str">
        <f t="shared" si="64"/>
        <v xml:space="preserve">  </v>
      </c>
      <c r="AI103" s="701" t="str">
        <f t="shared" si="65"/>
        <v xml:space="preserve">  </v>
      </c>
      <c r="AJ103" s="469"/>
      <c r="AK103" s="457"/>
      <c r="AL103" s="457"/>
      <c r="AM103" s="457"/>
      <c r="AN103" s="12"/>
      <c r="AO103" s="12"/>
      <c r="AP103" s="12"/>
      <c r="AQ103" s="12"/>
      <c r="AR103" s="12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</row>
    <row r="104" spans="1:185" x14ac:dyDescent="0.2">
      <c r="A104" s="559" t="s">
        <v>58</v>
      </c>
      <c r="B104" s="227">
        <v>0</v>
      </c>
      <c r="C104" s="228">
        <v>0</v>
      </c>
      <c r="D104" s="229">
        <v>0</v>
      </c>
      <c r="E104" s="230">
        <v>0</v>
      </c>
      <c r="F104" s="231">
        <v>0</v>
      </c>
      <c r="G104" s="232">
        <v>0</v>
      </c>
      <c r="H104" s="233">
        <v>0</v>
      </c>
      <c r="I104" s="234">
        <v>0</v>
      </c>
      <c r="J104" s="235">
        <v>0</v>
      </c>
      <c r="K104" s="227">
        <v>0</v>
      </c>
      <c r="L104" s="231">
        <v>0</v>
      </c>
      <c r="M104" s="231">
        <v>0</v>
      </c>
      <c r="N104" s="365">
        <v>0</v>
      </c>
      <c r="O104" s="235">
        <v>18</v>
      </c>
      <c r="P104" s="368">
        <v>37</v>
      </c>
      <c r="Q104" s="615">
        <v>34</v>
      </c>
      <c r="R104" s="448">
        <v>32</v>
      </c>
      <c r="S104" s="448">
        <v>34</v>
      </c>
      <c r="T104" s="615">
        <v>39</v>
      </c>
      <c r="U104" s="841">
        <v>36</v>
      </c>
      <c r="V104" s="368">
        <v>42</v>
      </c>
      <c r="W104" s="236">
        <v>40</v>
      </c>
      <c r="X104" s="236">
        <v>32</v>
      </c>
      <c r="Y104" s="236">
        <v>33</v>
      </c>
      <c r="Z104" s="236">
        <v>31</v>
      </c>
      <c r="AA104" s="236">
        <v>19</v>
      </c>
      <c r="AB104" s="236">
        <v>17</v>
      </c>
      <c r="AC104" s="236">
        <v>23</v>
      </c>
      <c r="AD104" s="236">
        <v>23</v>
      </c>
      <c r="AE104" s="426">
        <v>23</v>
      </c>
      <c r="AF104" s="397">
        <f t="shared" ref="AF104:AF109" si="101">IF(AE104&gt;20,(AE104-AD104)/AD104," ")</f>
        <v>0</v>
      </c>
      <c r="AG104" s="80">
        <f t="shared" ref="AG104:AG109" si="102">IF(AE104&gt;20,(AE104-Z104)/Z104,"")</f>
        <v>-0.25806451612903225</v>
      </c>
      <c r="AH104" s="80">
        <f t="shared" ref="AH104:AH109" si="103">IF(T104=0,"  ",IF(AE104&gt;20,(AE104-U104)/U104," "))</f>
        <v>-0.3611111111111111</v>
      </c>
      <c r="AI104" s="702">
        <f t="shared" ref="AI104:AI109" si="104">IF(AC104=0,"  ",IF(AC104=0,"  ",AVERAGE(AC104:AE104)))</f>
        <v>23</v>
      </c>
      <c r="AJ104" s="469"/>
      <c r="AK104" s="457"/>
      <c r="AL104" s="457"/>
      <c r="AM104" s="457"/>
      <c r="AN104" s="12"/>
      <c r="AO104" s="12"/>
      <c r="AP104" s="12"/>
      <c r="AQ104" s="12"/>
      <c r="AR104" s="12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</row>
    <row r="105" spans="1:185" x14ac:dyDescent="0.2">
      <c r="A105" s="560" t="s">
        <v>75</v>
      </c>
      <c r="B105" s="58">
        <v>0</v>
      </c>
      <c r="C105" s="22">
        <v>0</v>
      </c>
      <c r="D105" s="24">
        <v>0</v>
      </c>
      <c r="E105" s="24">
        <v>0</v>
      </c>
      <c r="F105" s="22">
        <v>0</v>
      </c>
      <c r="G105" s="197">
        <v>0</v>
      </c>
      <c r="H105" s="197">
        <v>0</v>
      </c>
      <c r="I105" s="198">
        <v>0</v>
      </c>
      <c r="J105" s="22">
        <v>0</v>
      </c>
      <c r="K105" s="22">
        <v>0</v>
      </c>
      <c r="L105" s="22">
        <v>0</v>
      </c>
      <c r="M105" s="7">
        <v>0</v>
      </c>
      <c r="N105" s="344">
        <v>0</v>
      </c>
      <c r="O105" s="61">
        <v>0</v>
      </c>
      <c r="P105" s="237">
        <v>0</v>
      </c>
      <c r="Q105" s="354">
        <v>0</v>
      </c>
      <c r="R105" s="443">
        <v>2</v>
      </c>
      <c r="S105" s="443">
        <v>0</v>
      </c>
      <c r="T105" s="354">
        <v>1</v>
      </c>
      <c r="U105" s="825">
        <v>0</v>
      </c>
      <c r="V105" s="237">
        <v>1</v>
      </c>
      <c r="W105" s="62">
        <v>1</v>
      </c>
      <c r="X105" s="62">
        <v>0</v>
      </c>
      <c r="Y105" s="62">
        <v>0</v>
      </c>
      <c r="Z105" s="10">
        <v>1</v>
      </c>
      <c r="AA105" s="630">
        <v>0</v>
      </c>
      <c r="AB105" s="630">
        <v>0</v>
      </c>
      <c r="AC105" s="630">
        <v>1</v>
      </c>
      <c r="AD105" s="630">
        <v>0</v>
      </c>
      <c r="AE105" s="435">
        <v>0</v>
      </c>
      <c r="AF105" s="409" t="str">
        <f t="shared" si="101"/>
        <v xml:space="preserve"> </v>
      </c>
      <c r="AG105" s="383" t="str">
        <f t="shared" si="102"/>
        <v/>
      </c>
      <c r="AH105" s="689" t="str">
        <f t="shared" si="103"/>
        <v xml:space="preserve"> </v>
      </c>
      <c r="AI105" s="698">
        <f t="shared" si="104"/>
        <v>0.33333333333333331</v>
      </c>
      <c r="AJ105" s="456"/>
      <c r="AK105" s="457"/>
      <c r="AL105" s="457"/>
      <c r="AM105" s="457"/>
      <c r="AN105" s="12"/>
      <c r="AO105" s="12"/>
      <c r="AP105" s="12"/>
      <c r="AQ105" s="12"/>
      <c r="AR105" s="12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</row>
    <row r="106" spans="1:185" x14ac:dyDescent="0.2">
      <c r="A106" s="523" t="s">
        <v>50</v>
      </c>
      <c r="B106" s="58">
        <v>30</v>
      </c>
      <c r="C106" s="62">
        <v>29</v>
      </c>
      <c r="D106" s="24">
        <v>28</v>
      </c>
      <c r="E106" s="24">
        <v>24</v>
      </c>
      <c r="F106" s="62">
        <v>25</v>
      </c>
      <c r="G106" s="197">
        <v>40</v>
      </c>
      <c r="H106" s="197">
        <v>35</v>
      </c>
      <c r="I106" s="198">
        <v>25</v>
      </c>
      <c r="J106" s="62">
        <v>25</v>
      </c>
      <c r="K106" s="62">
        <v>25</v>
      </c>
      <c r="L106" s="62">
        <v>31</v>
      </c>
      <c r="M106" s="7">
        <v>33</v>
      </c>
      <c r="N106" s="344">
        <v>34</v>
      </c>
      <c r="O106" s="61">
        <v>37</v>
      </c>
      <c r="P106" s="237">
        <v>31</v>
      </c>
      <c r="Q106" s="354">
        <v>31</v>
      </c>
      <c r="R106" s="443">
        <v>38</v>
      </c>
      <c r="S106" s="443">
        <v>43</v>
      </c>
      <c r="T106" s="354">
        <v>33</v>
      </c>
      <c r="U106" s="825">
        <v>39</v>
      </c>
      <c r="V106" s="237">
        <v>35</v>
      </c>
      <c r="W106" s="62">
        <v>29</v>
      </c>
      <c r="X106" s="62">
        <v>21</v>
      </c>
      <c r="Y106" s="62">
        <v>21</v>
      </c>
      <c r="Z106" s="10">
        <v>26</v>
      </c>
      <c r="AA106" s="10">
        <v>37</v>
      </c>
      <c r="AB106" s="10">
        <v>20</v>
      </c>
      <c r="AC106" s="10">
        <v>12</v>
      </c>
      <c r="AD106" s="10">
        <v>16</v>
      </c>
      <c r="AE106" s="424">
        <v>25</v>
      </c>
      <c r="AF106" s="398">
        <f t="shared" si="101"/>
        <v>0.5625</v>
      </c>
      <c r="AG106" s="47">
        <f t="shared" si="102"/>
        <v>-3.8461538461538464E-2</v>
      </c>
      <c r="AH106" s="47">
        <f t="shared" si="103"/>
        <v>-0.35897435897435898</v>
      </c>
      <c r="AI106" s="698">
        <f t="shared" si="104"/>
        <v>17.666666666666668</v>
      </c>
      <c r="AJ106" s="469"/>
      <c r="AK106" s="457"/>
      <c r="AL106" s="457"/>
      <c r="AM106" s="457"/>
      <c r="AN106" s="12"/>
      <c r="AO106" s="12"/>
      <c r="AP106" s="12"/>
      <c r="AQ106" s="12"/>
      <c r="AR106" s="12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</row>
    <row r="107" spans="1:185" x14ac:dyDescent="0.2">
      <c r="A107" s="523" t="s">
        <v>52</v>
      </c>
      <c r="B107" s="58">
        <v>3</v>
      </c>
      <c r="C107" s="62">
        <v>1</v>
      </c>
      <c r="D107" s="24">
        <v>13</v>
      </c>
      <c r="E107" s="24">
        <v>28</v>
      </c>
      <c r="F107" s="62">
        <v>21</v>
      </c>
      <c r="G107" s="197">
        <v>15</v>
      </c>
      <c r="H107" s="197">
        <v>19</v>
      </c>
      <c r="I107" s="198">
        <v>18</v>
      </c>
      <c r="J107" s="62">
        <v>18</v>
      </c>
      <c r="K107" s="62">
        <v>19</v>
      </c>
      <c r="L107" s="62">
        <v>16</v>
      </c>
      <c r="M107" s="7">
        <v>20</v>
      </c>
      <c r="N107" s="344">
        <v>14</v>
      </c>
      <c r="O107" s="61">
        <v>11</v>
      </c>
      <c r="P107" s="237">
        <v>16</v>
      </c>
      <c r="Q107" s="354">
        <v>21</v>
      </c>
      <c r="R107" s="443">
        <v>15</v>
      </c>
      <c r="S107" s="443">
        <v>17</v>
      </c>
      <c r="T107" s="354">
        <v>16</v>
      </c>
      <c r="U107" s="825">
        <v>16</v>
      </c>
      <c r="V107" s="237">
        <v>13</v>
      </c>
      <c r="W107" s="62">
        <v>11</v>
      </c>
      <c r="X107" s="62">
        <v>11</v>
      </c>
      <c r="Y107" s="62">
        <v>11</v>
      </c>
      <c r="Z107" s="10">
        <v>15</v>
      </c>
      <c r="AA107" s="10">
        <v>10</v>
      </c>
      <c r="AB107" s="10">
        <v>10</v>
      </c>
      <c r="AC107" s="10">
        <v>12</v>
      </c>
      <c r="AD107" s="10">
        <v>11</v>
      </c>
      <c r="AE107" s="424">
        <v>9</v>
      </c>
      <c r="AF107" s="407" t="str">
        <f t="shared" si="101"/>
        <v xml:space="preserve"> </v>
      </c>
      <c r="AG107" s="216" t="str">
        <f t="shared" si="102"/>
        <v/>
      </c>
      <c r="AH107" s="47" t="str">
        <f t="shared" si="103"/>
        <v xml:space="preserve"> </v>
      </c>
      <c r="AI107" s="694">
        <f t="shared" si="104"/>
        <v>10.666666666666666</v>
      </c>
      <c r="AJ107" s="469"/>
      <c r="AK107" s="457"/>
      <c r="AL107" s="457"/>
      <c r="AM107" s="457"/>
      <c r="AN107" s="12"/>
      <c r="AO107" s="12"/>
      <c r="AP107" s="12"/>
      <c r="AQ107" s="12"/>
      <c r="AR107" s="12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</row>
    <row r="108" spans="1:185" x14ac:dyDescent="0.2">
      <c r="A108" s="561" t="s">
        <v>133</v>
      </c>
      <c r="B108" s="58"/>
      <c r="C108" s="62"/>
      <c r="D108" s="24"/>
      <c r="E108" s="23"/>
      <c r="F108" s="199"/>
      <c r="G108" s="44"/>
      <c r="H108" s="44"/>
      <c r="I108" s="18"/>
      <c r="J108" s="10"/>
      <c r="K108" s="199"/>
      <c r="L108" s="199"/>
      <c r="M108" s="7"/>
      <c r="N108" s="344"/>
      <c r="O108" s="61"/>
      <c r="P108" s="199"/>
      <c r="Q108" s="354"/>
      <c r="R108" s="443"/>
      <c r="S108" s="443"/>
      <c r="T108" s="354">
        <v>0</v>
      </c>
      <c r="U108" s="825"/>
      <c r="V108" s="199"/>
      <c r="W108" s="10"/>
      <c r="X108" s="10"/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5</v>
      </c>
      <c r="AE108" s="424">
        <v>7</v>
      </c>
      <c r="AF108" s="407" t="str">
        <f t="shared" si="101"/>
        <v xml:space="preserve"> </v>
      </c>
      <c r="AG108" s="216" t="str">
        <f t="shared" si="102"/>
        <v/>
      </c>
      <c r="AH108" s="47" t="str">
        <f t="shared" si="103"/>
        <v xml:space="preserve">  </v>
      </c>
      <c r="AI108" s="694" t="str">
        <f t="shared" si="104"/>
        <v xml:space="preserve">  </v>
      </c>
      <c r="AJ108" s="469"/>
      <c r="AK108" s="457"/>
      <c r="AL108" s="457"/>
      <c r="AM108" s="457"/>
      <c r="AN108" s="12"/>
      <c r="AO108" s="12"/>
      <c r="AP108" s="12"/>
      <c r="AQ108" s="12"/>
      <c r="AR108" s="12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</row>
    <row r="109" spans="1:185" ht="12.75" thickBot="1" x14ac:dyDescent="0.25">
      <c r="A109" s="562" t="s">
        <v>70</v>
      </c>
      <c r="B109" s="238">
        <f t="shared" ref="B109:S109" si="105">SUM(B104:B107)</f>
        <v>33</v>
      </c>
      <c r="C109" s="239">
        <f t="shared" si="105"/>
        <v>30</v>
      </c>
      <c r="D109" s="240">
        <f t="shared" si="105"/>
        <v>41</v>
      </c>
      <c r="E109" s="241">
        <f t="shared" si="105"/>
        <v>52</v>
      </c>
      <c r="F109" s="238">
        <f t="shared" si="105"/>
        <v>46</v>
      </c>
      <c r="G109" s="242">
        <f t="shared" si="105"/>
        <v>55</v>
      </c>
      <c r="H109" s="243">
        <f t="shared" si="105"/>
        <v>54</v>
      </c>
      <c r="I109" s="243">
        <f t="shared" si="105"/>
        <v>43</v>
      </c>
      <c r="J109" s="244">
        <f t="shared" si="105"/>
        <v>43</v>
      </c>
      <c r="K109" s="238">
        <f t="shared" si="105"/>
        <v>44</v>
      </c>
      <c r="L109" s="238">
        <f t="shared" si="105"/>
        <v>47</v>
      </c>
      <c r="M109" s="245">
        <f t="shared" si="105"/>
        <v>53</v>
      </c>
      <c r="N109" s="366">
        <f t="shared" si="105"/>
        <v>48</v>
      </c>
      <c r="O109" s="244">
        <f t="shared" si="105"/>
        <v>66</v>
      </c>
      <c r="P109" s="238">
        <f t="shared" si="105"/>
        <v>84</v>
      </c>
      <c r="Q109" s="366">
        <f t="shared" si="105"/>
        <v>86</v>
      </c>
      <c r="R109" s="436">
        <f t="shared" si="105"/>
        <v>87</v>
      </c>
      <c r="S109" s="436">
        <f t="shared" si="105"/>
        <v>94</v>
      </c>
      <c r="T109" s="366">
        <f t="shared" ref="T109:AB109" si="106">SUM(T104:T108)</f>
        <v>89</v>
      </c>
      <c r="U109" s="810">
        <f t="shared" si="106"/>
        <v>91</v>
      </c>
      <c r="V109" s="238">
        <f t="shared" si="106"/>
        <v>91</v>
      </c>
      <c r="W109" s="245">
        <f t="shared" si="106"/>
        <v>81</v>
      </c>
      <c r="X109" s="245">
        <f t="shared" si="106"/>
        <v>64</v>
      </c>
      <c r="Y109" s="245">
        <f t="shared" si="106"/>
        <v>65</v>
      </c>
      <c r="Z109" s="245">
        <f t="shared" si="106"/>
        <v>73</v>
      </c>
      <c r="AA109" s="245">
        <f t="shared" si="106"/>
        <v>66</v>
      </c>
      <c r="AB109" s="245">
        <f t="shared" si="106"/>
        <v>47</v>
      </c>
      <c r="AC109" s="245">
        <f>SUM(AC104:AC108)</f>
        <v>48</v>
      </c>
      <c r="AD109" s="245">
        <f t="shared" ref="AD109:AE109" si="107">SUM(AD104:AD108)</f>
        <v>55</v>
      </c>
      <c r="AE109" s="436">
        <f t="shared" si="107"/>
        <v>64</v>
      </c>
      <c r="AF109" s="410">
        <f t="shared" si="101"/>
        <v>0.16363636363636364</v>
      </c>
      <c r="AG109" s="246">
        <f t="shared" si="102"/>
        <v>-0.12328767123287671</v>
      </c>
      <c r="AH109" s="246">
        <f t="shared" si="103"/>
        <v>-0.2967032967032967</v>
      </c>
      <c r="AI109" s="703">
        <f t="shared" si="104"/>
        <v>55.666666666666664</v>
      </c>
      <c r="AJ109" s="469"/>
      <c r="AK109" s="457"/>
      <c r="AL109" s="467"/>
      <c r="AM109" s="467"/>
      <c r="AN109" s="15"/>
      <c r="AO109" s="15"/>
      <c r="AP109" s="15"/>
      <c r="AQ109" s="15"/>
      <c r="AR109" s="12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</row>
    <row r="110" spans="1:185" ht="13.5" thickTop="1" x14ac:dyDescent="0.2">
      <c r="A110" s="536" t="s">
        <v>27</v>
      </c>
      <c r="B110" s="126"/>
      <c r="C110" s="126"/>
      <c r="D110" s="127"/>
      <c r="E110" s="127"/>
      <c r="F110" s="126"/>
      <c r="G110" s="126"/>
      <c r="H110" s="126"/>
      <c r="I110" s="126"/>
      <c r="J110" s="126"/>
      <c r="K110" s="126"/>
      <c r="L110" s="126"/>
      <c r="M110" s="126"/>
      <c r="N110" s="126"/>
      <c r="O110" s="371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>
        <v>11</v>
      </c>
      <c r="AF110" s="129" t="str">
        <f t="shared" si="62"/>
        <v xml:space="preserve"> </v>
      </c>
      <c r="AG110" s="129" t="str">
        <f t="shared" si="63"/>
        <v/>
      </c>
      <c r="AH110" s="129" t="str">
        <f t="shared" si="64"/>
        <v xml:space="preserve">  </v>
      </c>
      <c r="AI110" s="704" t="str">
        <f t="shared" si="65"/>
        <v xml:space="preserve">  </v>
      </c>
      <c r="AJ110" s="469"/>
      <c r="AK110" s="457"/>
      <c r="AL110" s="467"/>
      <c r="AM110" s="467"/>
      <c r="AN110" s="15"/>
      <c r="AO110" s="15"/>
      <c r="AP110" s="15"/>
      <c r="AQ110" s="15"/>
      <c r="AR110" s="12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</row>
    <row r="111" spans="1:185" x14ac:dyDescent="0.2">
      <c r="A111" s="523" t="s">
        <v>97</v>
      </c>
      <c r="B111" s="58">
        <v>0</v>
      </c>
      <c r="C111" s="62">
        <v>0</v>
      </c>
      <c r="D111" s="24">
        <v>0</v>
      </c>
      <c r="E111" s="24">
        <v>0</v>
      </c>
      <c r="F111" s="62">
        <v>0</v>
      </c>
      <c r="G111" s="197">
        <v>0</v>
      </c>
      <c r="H111" s="197">
        <v>0</v>
      </c>
      <c r="I111" s="198">
        <v>0</v>
      </c>
      <c r="J111" s="62">
        <v>0</v>
      </c>
      <c r="K111" s="62">
        <v>0</v>
      </c>
      <c r="L111" s="62">
        <v>0</v>
      </c>
      <c r="M111" s="7">
        <v>0</v>
      </c>
      <c r="N111" s="354">
        <v>0</v>
      </c>
      <c r="O111" s="61">
        <v>0</v>
      </c>
      <c r="P111" s="237">
        <v>3</v>
      </c>
      <c r="Q111" s="354">
        <v>11</v>
      </c>
      <c r="R111" s="443">
        <v>14</v>
      </c>
      <c r="S111" s="443">
        <v>12</v>
      </c>
      <c r="T111" s="615">
        <v>12</v>
      </c>
      <c r="U111" s="841">
        <v>9</v>
      </c>
      <c r="V111" s="237">
        <v>9</v>
      </c>
      <c r="W111" s="62">
        <v>9</v>
      </c>
      <c r="X111" s="62">
        <v>11</v>
      </c>
      <c r="Y111" s="62">
        <v>9</v>
      </c>
      <c r="Z111" s="10">
        <v>9</v>
      </c>
      <c r="AA111" s="10">
        <v>11</v>
      </c>
      <c r="AB111" s="10">
        <v>8</v>
      </c>
      <c r="AC111" s="10">
        <v>10</v>
      </c>
      <c r="AD111" s="10">
        <v>14</v>
      </c>
      <c r="AE111" s="424">
        <v>11</v>
      </c>
      <c r="AF111" s="398" t="str">
        <f t="shared" ref="AF111:AF115" si="108">IF(AE111&gt;20,(AE111-AD111)/AD111," ")</f>
        <v xml:space="preserve"> </v>
      </c>
      <c r="AG111" s="47" t="str">
        <f t="shared" ref="AG111:AG115" si="109">IF(AE111&gt;20,(AE111-Z111)/Z111,"")</f>
        <v/>
      </c>
      <c r="AH111" s="47" t="str">
        <f t="shared" ref="AH111:AH115" si="110">IF(T111=0,"  ",IF(AE111&gt;20,(AE111-U111)/U111," "))</f>
        <v xml:space="preserve"> </v>
      </c>
      <c r="AI111" s="694">
        <f t="shared" ref="AI111:AI115" si="111">IF(AC111=0,"  ",IF(AC111=0,"  ",AVERAGE(AC111:AE111)))</f>
        <v>11.666666666666666</v>
      </c>
      <c r="AJ111" s="469"/>
      <c r="AK111" s="457"/>
      <c r="AL111" s="457"/>
      <c r="AM111" s="457"/>
      <c r="AN111" s="12"/>
      <c r="AO111" s="12"/>
      <c r="AP111" s="12"/>
      <c r="AQ111" s="12"/>
      <c r="AR111" s="12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</row>
    <row r="112" spans="1:185" x14ac:dyDescent="0.2">
      <c r="A112" s="561" t="s">
        <v>51</v>
      </c>
      <c r="B112" s="7"/>
      <c r="C112" s="62">
        <v>0</v>
      </c>
      <c r="D112" s="24">
        <v>0</v>
      </c>
      <c r="E112" s="24">
        <v>0</v>
      </c>
      <c r="F112" s="62"/>
      <c r="G112" s="197">
        <v>0</v>
      </c>
      <c r="H112" s="197">
        <v>0</v>
      </c>
      <c r="I112" s="198">
        <v>0</v>
      </c>
      <c r="J112" s="62">
        <v>0</v>
      </c>
      <c r="K112" s="62">
        <v>0</v>
      </c>
      <c r="L112" s="62">
        <v>0</v>
      </c>
      <c r="M112" s="7">
        <v>10</v>
      </c>
      <c r="N112" s="344">
        <v>9</v>
      </c>
      <c r="O112" s="61">
        <v>13</v>
      </c>
      <c r="P112" s="237">
        <v>15</v>
      </c>
      <c r="Q112" s="354">
        <v>18</v>
      </c>
      <c r="R112" s="443">
        <v>17</v>
      </c>
      <c r="S112" s="443">
        <v>13</v>
      </c>
      <c r="T112" s="354">
        <v>7</v>
      </c>
      <c r="U112" s="825">
        <v>16</v>
      </c>
      <c r="V112" s="237">
        <v>18</v>
      </c>
      <c r="W112" s="62">
        <v>17</v>
      </c>
      <c r="X112" s="62">
        <v>12</v>
      </c>
      <c r="Y112" s="62">
        <v>13</v>
      </c>
      <c r="Z112" s="10">
        <v>22</v>
      </c>
      <c r="AA112" s="10">
        <v>18</v>
      </c>
      <c r="AB112" s="10">
        <v>11</v>
      </c>
      <c r="AC112" s="10">
        <v>11</v>
      </c>
      <c r="AD112" s="10">
        <v>12</v>
      </c>
      <c r="AE112" s="424">
        <v>12</v>
      </c>
      <c r="AF112" s="407" t="str">
        <f t="shared" si="108"/>
        <v xml:space="preserve"> </v>
      </c>
      <c r="AG112" s="216" t="str">
        <f t="shared" si="109"/>
        <v/>
      </c>
      <c r="AH112" s="47" t="str">
        <f t="shared" si="110"/>
        <v xml:space="preserve"> </v>
      </c>
      <c r="AI112" s="694">
        <f t="shared" si="111"/>
        <v>11.666666666666666</v>
      </c>
      <c r="AJ112" s="470"/>
      <c r="AK112" s="457"/>
      <c r="AL112" s="457"/>
      <c r="AM112" s="457"/>
      <c r="AN112" s="12"/>
      <c r="AO112" s="12"/>
      <c r="AP112" s="12"/>
      <c r="AQ112" s="12"/>
      <c r="AR112" s="12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</row>
    <row r="113" spans="1:185" s="534" customFormat="1" x14ac:dyDescent="0.2">
      <c r="A113" s="561" t="s">
        <v>53</v>
      </c>
      <c r="B113" s="7">
        <v>0</v>
      </c>
      <c r="C113" s="62">
        <v>0</v>
      </c>
      <c r="D113" s="24">
        <v>0</v>
      </c>
      <c r="E113" s="24">
        <v>0</v>
      </c>
      <c r="F113" s="62">
        <v>0</v>
      </c>
      <c r="G113" s="197">
        <v>0</v>
      </c>
      <c r="H113" s="197">
        <v>0</v>
      </c>
      <c r="I113" s="198">
        <v>4</v>
      </c>
      <c r="J113" s="62">
        <v>10</v>
      </c>
      <c r="K113" s="62">
        <v>12</v>
      </c>
      <c r="L113" s="62">
        <v>12</v>
      </c>
      <c r="M113" s="7">
        <v>18</v>
      </c>
      <c r="N113" s="344">
        <v>18</v>
      </c>
      <c r="O113" s="61">
        <v>10</v>
      </c>
      <c r="P113" s="237">
        <v>12</v>
      </c>
      <c r="Q113" s="354">
        <v>12</v>
      </c>
      <c r="R113" s="443">
        <v>15</v>
      </c>
      <c r="S113" s="443">
        <v>7</v>
      </c>
      <c r="T113" s="354">
        <v>6</v>
      </c>
      <c r="U113" s="825">
        <v>12</v>
      </c>
      <c r="V113" s="237">
        <v>10</v>
      </c>
      <c r="W113" s="62">
        <v>8</v>
      </c>
      <c r="X113" s="62">
        <v>12</v>
      </c>
      <c r="Y113" s="62">
        <v>12</v>
      </c>
      <c r="Z113" s="10">
        <v>17</v>
      </c>
      <c r="AA113" s="10">
        <v>10</v>
      </c>
      <c r="AB113" s="10">
        <v>7</v>
      </c>
      <c r="AC113" s="10">
        <v>8</v>
      </c>
      <c r="AD113" s="10">
        <v>6</v>
      </c>
      <c r="AE113" s="424">
        <v>8</v>
      </c>
      <c r="AF113" s="407" t="str">
        <f t="shared" si="108"/>
        <v xml:space="preserve"> </v>
      </c>
      <c r="AG113" s="216" t="str">
        <f t="shared" si="109"/>
        <v/>
      </c>
      <c r="AH113" s="47" t="str">
        <f t="shared" si="110"/>
        <v xml:space="preserve"> </v>
      </c>
      <c r="AI113" s="694">
        <f t="shared" si="111"/>
        <v>7.333333333333333</v>
      </c>
      <c r="AJ113" s="469"/>
      <c r="AK113" s="457"/>
      <c r="AL113" s="457"/>
      <c r="AM113" s="457"/>
      <c r="AN113" s="12"/>
      <c r="AO113" s="12"/>
      <c r="AP113" s="12"/>
      <c r="AQ113" s="12"/>
      <c r="AR113" s="12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</row>
    <row r="114" spans="1:185" hidden="1" x14ac:dyDescent="0.2">
      <c r="A114" s="561" t="s">
        <v>76</v>
      </c>
      <c r="B114" s="7">
        <v>0</v>
      </c>
      <c r="C114" s="62">
        <v>0</v>
      </c>
      <c r="D114" s="24">
        <v>0</v>
      </c>
      <c r="E114" s="24">
        <v>0</v>
      </c>
      <c r="F114" s="62">
        <v>0</v>
      </c>
      <c r="G114" s="197">
        <v>0</v>
      </c>
      <c r="H114" s="197">
        <v>0</v>
      </c>
      <c r="I114" s="198">
        <v>0</v>
      </c>
      <c r="J114" s="62">
        <v>0</v>
      </c>
      <c r="K114" s="62">
        <v>0</v>
      </c>
      <c r="L114" s="62">
        <v>0</v>
      </c>
      <c r="M114" s="7">
        <v>0</v>
      </c>
      <c r="N114" s="344">
        <v>0</v>
      </c>
      <c r="O114" s="61">
        <v>1</v>
      </c>
      <c r="P114" s="237">
        <v>2</v>
      </c>
      <c r="Q114" s="354">
        <v>0</v>
      </c>
      <c r="R114" s="443">
        <v>0</v>
      </c>
      <c r="S114" s="443">
        <v>0</v>
      </c>
      <c r="T114" s="354">
        <v>0</v>
      </c>
      <c r="U114" s="825">
        <v>0</v>
      </c>
      <c r="V114" s="237">
        <v>0</v>
      </c>
      <c r="W114" s="62">
        <v>0</v>
      </c>
      <c r="X114" s="62">
        <v>0</v>
      </c>
      <c r="Y114" s="62"/>
      <c r="Z114" s="200"/>
      <c r="AA114" s="632"/>
      <c r="AB114" s="685"/>
      <c r="AC114" s="685"/>
      <c r="AD114" s="685"/>
      <c r="AE114" s="424"/>
      <c r="AF114" s="407" t="str">
        <f t="shared" si="108"/>
        <v xml:space="preserve"> </v>
      </c>
      <c r="AG114" s="216" t="str">
        <f t="shared" si="109"/>
        <v/>
      </c>
      <c r="AH114" s="47" t="str">
        <f t="shared" si="110"/>
        <v xml:space="preserve">  </v>
      </c>
      <c r="AI114" s="694" t="str">
        <f t="shared" si="111"/>
        <v xml:space="preserve">  </v>
      </c>
      <c r="AJ114" s="469"/>
      <c r="AK114" s="457"/>
      <c r="AL114" s="457"/>
      <c r="AM114" s="457"/>
      <c r="AN114" s="12"/>
      <c r="AO114" s="12"/>
      <c r="AP114" s="12"/>
      <c r="AQ114" s="12"/>
      <c r="AR114" s="12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</row>
    <row r="115" spans="1:185" ht="12.75" thickBot="1" x14ac:dyDescent="0.25">
      <c r="A115" s="563" t="s">
        <v>69</v>
      </c>
      <c r="B115" s="247">
        <f t="shared" ref="B115:R115" si="112">+B114+B113+B112+B111</f>
        <v>0</v>
      </c>
      <c r="C115" s="248">
        <f t="shared" si="112"/>
        <v>0</v>
      </c>
      <c r="D115" s="249">
        <f t="shared" si="112"/>
        <v>0</v>
      </c>
      <c r="E115" s="250">
        <f t="shared" si="112"/>
        <v>0</v>
      </c>
      <c r="F115" s="251">
        <f t="shared" si="112"/>
        <v>0</v>
      </c>
      <c r="G115" s="252">
        <f t="shared" si="112"/>
        <v>0</v>
      </c>
      <c r="H115" s="253">
        <f t="shared" si="112"/>
        <v>0</v>
      </c>
      <c r="I115" s="254">
        <f t="shared" si="112"/>
        <v>4</v>
      </c>
      <c r="J115" s="252">
        <f t="shared" si="112"/>
        <v>10</v>
      </c>
      <c r="K115" s="251">
        <f t="shared" si="112"/>
        <v>12</v>
      </c>
      <c r="L115" s="251">
        <f t="shared" si="112"/>
        <v>12</v>
      </c>
      <c r="M115" s="254">
        <f t="shared" si="112"/>
        <v>28</v>
      </c>
      <c r="N115" s="253">
        <f t="shared" si="112"/>
        <v>27</v>
      </c>
      <c r="O115" s="252">
        <f t="shared" si="112"/>
        <v>24</v>
      </c>
      <c r="P115" s="251">
        <f t="shared" si="112"/>
        <v>32</v>
      </c>
      <c r="Q115" s="253">
        <f t="shared" si="112"/>
        <v>41</v>
      </c>
      <c r="R115" s="437">
        <f t="shared" si="112"/>
        <v>46</v>
      </c>
      <c r="S115" s="437">
        <f>SUM(S111:S113)</f>
        <v>32</v>
      </c>
      <c r="T115" s="253">
        <f t="shared" ref="T115:AD115" si="113">SUM(T111:T113)</f>
        <v>25</v>
      </c>
      <c r="U115" s="811">
        <f t="shared" si="113"/>
        <v>37</v>
      </c>
      <c r="V115" s="251">
        <f t="shared" si="113"/>
        <v>37</v>
      </c>
      <c r="W115" s="254">
        <f t="shared" si="113"/>
        <v>34</v>
      </c>
      <c r="X115" s="254">
        <f t="shared" si="113"/>
        <v>35</v>
      </c>
      <c r="Y115" s="254">
        <f t="shared" si="113"/>
        <v>34</v>
      </c>
      <c r="Z115" s="254">
        <f t="shared" si="113"/>
        <v>48</v>
      </c>
      <c r="AA115" s="253">
        <f t="shared" si="113"/>
        <v>39</v>
      </c>
      <c r="AB115" s="254">
        <f t="shared" si="113"/>
        <v>26</v>
      </c>
      <c r="AC115" s="254">
        <f t="shared" ref="AC115" si="114">SUM(AC111:AC113)</f>
        <v>29</v>
      </c>
      <c r="AD115" s="254">
        <f t="shared" si="113"/>
        <v>32</v>
      </c>
      <c r="AE115" s="437">
        <f t="shared" ref="AE115" si="115">SUM(AE111:AE113)</f>
        <v>31</v>
      </c>
      <c r="AF115" s="411">
        <f t="shared" si="108"/>
        <v>-3.125E-2</v>
      </c>
      <c r="AG115" s="255">
        <f t="shared" si="109"/>
        <v>-0.35416666666666669</v>
      </c>
      <c r="AH115" s="255">
        <f t="shared" si="110"/>
        <v>-0.16216216216216217</v>
      </c>
      <c r="AI115" s="705">
        <f t="shared" si="111"/>
        <v>30.666666666666668</v>
      </c>
      <c r="AJ115" s="469"/>
      <c r="AK115" s="457"/>
      <c r="AL115" s="457"/>
      <c r="AM115" s="457"/>
      <c r="AN115" s="12"/>
      <c r="AO115" s="12"/>
      <c r="AP115" s="12"/>
      <c r="AQ115" s="12"/>
      <c r="AR115" s="12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</row>
    <row r="116" spans="1:185" ht="12.75" thickTop="1" x14ac:dyDescent="0.2">
      <c r="A116" s="542" t="s">
        <v>26</v>
      </c>
      <c r="B116" s="139"/>
      <c r="C116" s="139"/>
      <c r="D116" s="140"/>
      <c r="E116" s="140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2" t="str">
        <f t="shared" si="62"/>
        <v xml:space="preserve"> </v>
      </c>
      <c r="AG116" s="142" t="str">
        <f t="shared" si="63"/>
        <v/>
      </c>
      <c r="AH116" s="142" t="str">
        <f t="shared" si="64"/>
        <v xml:space="preserve">  </v>
      </c>
      <c r="AI116" s="706" t="str">
        <f t="shared" si="65"/>
        <v xml:space="preserve">  </v>
      </c>
      <c r="AJ116" s="469"/>
      <c r="AK116" s="457"/>
      <c r="AL116" s="457"/>
      <c r="AM116" s="457"/>
      <c r="AN116" s="12"/>
      <c r="AO116" s="12"/>
      <c r="AP116" s="12"/>
      <c r="AQ116" s="12"/>
      <c r="AR116" s="12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</row>
    <row r="117" spans="1:185" x14ac:dyDescent="0.2">
      <c r="A117" s="561" t="s">
        <v>120</v>
      </c>
      <c r="B117" s="7">
        <v>0</v>
      </c>
      <c r="C117" s="62">
        <v>0</v>
      </c>
      <c r="D117" s="24">
        <v>0</v>
      </c>
      <c r="E117" s="24">
        <v>0</v>
      </c>
      <c r="F117" s="62">
        <v>0</v>
      </c>
      <c r="G117" s="197">
        <v>0</v>
      </c>
      <c r="H117" s="197">
        <v>0</v>
      </c>
      <c r="I117" s="198">
        <v>0</v>
      </c>
      <c r="J117" s="62">
        <v>0</v>
      </c>
      <c r="K117" s="62">
        <v>0</v>
      </c>
      <c r="L117" s="62">
        <v>0</v>
      </c>
      <c r="M117" s="7">
        <v>0</v>
      </c>
      <c r="N117" s="344">
        <v>0</v>
      </c>
      <c r="O117" s="235">
        <v>0</v>
      </c>
      <c r="P117" s="199">
        <v>0</v>
      </c>
      <c r="Q117" s="354">
        <v>0</v>
      </c>
      <c r="R117" s="443">
        <v>0</v>
      </c>
      <c r="S117" s="443">
        <v>0</v>
      </c>
      <c r="T117" s="615">
        <v>0</v>
      </c>
      <c r="U117" s="825">
        <v>11</v>
      </c>
      <c r="V117" s="237">
        <v>20</v>
      </c>
      <c r="W117" s="62">
        <v>21</v>
      </c>
      <c r="X117" s="62">
        <v>31</v>
      </c>
      <c r="Y117" s="62">
        <v>30</v>
      </c>
      <c r="Z117" s="10">
        <v>16</v>
      </c>
      <c r="AA117" s="10">
        <v>26</v>
      </c>
      <c r="AB117" s="10">
        <v>22</v>
      </c>
      <c r="AC117" s="10">
        <v>15</v>
      </c>
      <c r="AD117" s="10">
        <v>15</v>
      </c>
      <c r="AE117" s="424">
        <v>15</v>
      </c>
      <c r="AF117" s="398" t="str">
        <f t="shared" ref="AF117:AF119" si="116">IF(AE117&gt;20,(AE117-AD117)/AD117," ")</f>
        <v xml:space="preserve"> </v>
      </c>
      <c r="AG117" s="47" t="str">
        <f t="shared" ref="AG117:AG119" si="117">IF(AE117&gt;20,(AE117-Z117)/Z117,"")</f>
        <v/>
      </c>
      <c r="AH117" s="47" t="str">
        <f t="shared" ref="AH117:AH119" si="118">IF(T117=0,"  ",IF(AE117&gt;20,(AE117-U117)/U117," "))</f>
        <v xml:space="preserve">  </v>
      </c>
      <c r="AI117" s="698">
        <f t="shared" ref="AI117:AI119" si="119">IF(AC117=0,"  ",IF(AC117=0,"  ",AVERAGE(AC117:AE117)))</f>
        <v>15</v>
      </c>
      <c r="AJ117" s="469"/>
      <c r="AK117" s="457"/>
      <c r="AL117" s="457"/>
      <c r="AM117" s="457"/>
      <c r="AN117" s="12"/>
      <c r="AO117" s="12"/>
      <c r="AP117" s="12"/>
      <c r="AQ117" s="12"/>
      <c r="AR117" s="12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</row>
    <row r="118" spans="1:185" x14ac:dyDescent="0.2">
      <c r="A118" s="561" t="s">
        <v>48</v>
      </c>
      <c r="B118" s="7">
        <v>95</v>
      </c>
      <c r="C118" s="62">
        <v>106</v>
      </c>
      <c r="D118" s="24">
        <v>71</v>
      </c>
      <c r="E118" s="24">
        <v>48</v>
      </c>
      <c r="F118" s="62">
        <v>70</v>
      </c>
      <c r="G118" s="197">
        <v>81</v>
      </c>
      <c r="H118" s="197">
        <v>109</v>
      </c>
      <c r="I118" s="198">
        <v>91</v>
      </c>
      <c r="J118" s="62">
        <v>79</v>
      </c>
      <c r="K118" s="62">
        <v>72</v>
      </c>
      <c r="L118" s="62">
        <v>86</v>
      </c>
      <c r="M118" s="7">
        <v>93</v>
      </c>
      <c r="N118" s="344">
        <v>73</v>
      </c>
      <c r="O118" s="61">
        <v>64</v>
      </c>
      <c r="P118" s="199">
        <v>64</v>
      </c>
      <c r="Q118" s="354">
        <v>47</v>
      </c>
      <c r="R118" s="443">
        <v>42</v>
      </c>
      <c r="S118" s="443">
        <v>24</v>
      </c>
      <c r="T118" s="354">
        <v>42</v>
      </c>
      <c r="U118" s="825">
        <v>41</v>
      </c>
      <c r="V118" s="237">
        <v>43</v>
      </c>
      <c r="W118" s="62">
        <v>38</v>
      </c>
      <c r="X118" s="62">
        <v>38</v>
      </c>
      <c r="Y118" s="62">
        <v>23</v>
      </c>
      <c r="Z118" s="10">
        <v>39</v>
      </c>
      <c r="AA118" s="10">
        <v>33</v>
      </c>
      <c r="AB118" s="10">
        <v>29</v>
      </c>
      <c r="AC118" s="10">
        <v>37</v>
      </c>
      <c r="AD118" s="10">
        <v>35</v>
      </c>
      <c r="AE118" s="424">
        <f>55-15</f>
        <v>40</v>
      </c>
      <c r="AF118" s="398">
        <f t="shared" si="116"/>
        <v>0.14285714285714285</v>
      </c>
      <c r="AG118" s="47">
        <f t="shared" si="117"/>
        <v>2.564102564102564E-2</v>
      </c>
      <c r="AH118" s="47">
        <f t="shared" si="118"/>
        <v>-2.4390243902439025E-2</v>
      </c>
      <c r="AI118" s="698">
        <f t="shared" si="119"/>
        <v>37.333333333333336</v>
      </c>
      <c r="AJ118" s="469"/>
      <c r="AK118" s="457"/>
      <c r="AL118" s="457"/>
      <c r="AM118" s="457"/>
      <c r="AN118" s="12"/>
      <c r="AO118" s="12"/>
      <c r="AP118" s="12"/>
      <c r="AQ118" s="12"/>
      <c r="AR118" s="12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</row>
    <row r="119" spans="1:185" ht="12.75" thickBot="1" x14ac:dyDescent="0.25">
      <c r="A119" s="564" t="s">
        <v>60</v>
      </c>
      <c r="B119" s="256">
        <f t="shared" ref="B119:W119" si="120">SUM(B117:B118)</f>
        <v>95</v>
      </c>
      <c r="C119" s="257">
        <f t="shared" si="120"/>
        <v>106</v>
      </c>
      <c r="D119" s="258">
        <f t="shared" si="120"/>
        <v>71</v>
      </c>
      <c r="E119" s="259">
        <f t="shared" si="120"/>
        <v>48</v>
      </c>
      <c r="F119" s="256">
        <f t="shared" si="120"/>
        <v>70</v>
      </c>
      <c r="G119" s="260">
        <f t="shared" si="120"/>
        <v>81</v>
      </c>
      <c r="H119" s="261">
        <f t="shared" si="120"/>
        <v>109</v>
      </c>
      <c r="I119" s="262">
        <f t="shared" si="120"/>
        <v>91</v>
      </c>
      <c r="J119" s="263">
        <f t="shared" si="120"/>
        <v>79</v>
      </c>
      <c r="K119" s="256">
        <f t="shared" si="120"/>
        <v>72</v>
      </c>
      <c r="L119" s="264">
        <f t="shared" si="120"/>
        <v>86</v>
      </c>
      <c r="M119" s="264">
        <f t="shared" si="120"/>
        <v>93</v>
      </c>
      <c r="N119" s="367">
        <f t="shared" si="120"/>
        <v>73</v>
      </c>
      <c r="O119" s="263">
        <f t="shared" si="120"/>
        <v>64</v>
      </c>
      <c r="P119" s="256">
        <f t="shared" si="120"/>
        <v>64</v>
      </c>
      <c r="Q119" s="367">
        <f t="shared" si="120"/>
        <v>47</v>
      </c>
      <c r="R119" s="438">
        <f t="shared" si="120"/>
        <v>42</v>
      </c>
      <c r="S119" s="438">
        <f>SUM(S117:S118)</f>
        <v>24</v>
      </c>
      <c r="T119" s="367">
        <f t="shared" si="120"/>
        <v>42</v>
      </c>
      <c r="U119" s="812">
        <f t="shared" si="120"/>
        <v>52</v>
      </c>
      <c r="V119" s="256">
        <f t="shared" si="120"/>
        <v>63</v>
      </c>
      <c r="W119" s="264">
        <f t="shared" si="120"/>
        <v>59</v>
      </c>
      <c r="X119" s="264">
        <f t="shared" ref="X119:AD119" si="121">SUM(X117:X118)</f>
        <v>69</v>
      </c>
      <c r="Y119" s="264">
        <f t="shared" si="121"/>
        <v>53</v>
      </c>
      <c r="Z119" s="264">
        <f t="shared" si="121"/>
        <v>55</v>
      </c>
      <c r="AA119" s="264">
        <f t="shared" si="121"/>
        <v>59</v>
      </c>
      <c r="AB119" s="264">
        <f t="shared" si="121"/>
        <v>51</v>
      </c>
      <c r="AC119" s="264">
        <f t="shared" ref="AC119" si="122">SUM(AC117:AC118)</f>
        <v>52</v>
      </c>
      <c r="AD119" s="264">
        <f t="shared" si="121"/>
        <v>50</v>
      </c>
      <c r="AE119" s="438">
        <f t="shared" ref="AE119" si="123">SUM(AE117:AE118)</f>
        <v>55</v>
      </c>
      <c r="AF119" s="412">
        <f t="shared" si="116"/>
        <v>0.1</v>
      </c>
      <c r="AG119" s="265">
        <f t="shared" si="117"/>
        <v>0</v>
      </c>
      <c r="AH119" s="265">
        <f t="shared" si="118"/>
        <v>5.7692307692307696E-2</v>
      </c>
      <c r="AI119" s="707">
        <f t="shared" si="119"/>
        <v>52.333333333333336</v>
      </c>
      <c r="AJ119" s="469"/>
      <c r="AK119" s="457"/>
      <c r="AL119" s="457"/>
      <c r="AM119" s="457"/>
      <c r="AN119" s="12"/>
      <c r="AO119" s="12"/>
      <c r="AP119" s="12"/>
      <c r="AQ119" s="12"/>
      <c r="AR119" s="12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</row>
    <row r="120" spans="1:185" ht="12.75" thickTop="1" x14ac:dyDescent="0.2">
      <c r="A120" s="545" t="s">
        <v>62</v>
      </c>
      <c r="B120" s="151"/>
      <c r="C120" s="151"/>
      <c r="D120" s="152"/>
      <c r="E120" s="152"/>
      <c r="F120" s="151"/>
      <c r="G120" s="153"/>
      <c r="H120" s="153"/>
      <c r="I120" s="153"/>
      <c r="J120" s="151"/>
      <c r="K120" s="151"/>
      <c r="L120" s="151"/>
      <c r="M120" s="151"/>
      <c r="N120" s="151"/>
      <c r="O120" s="151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5" t="str">
        <f t="shared" si="62"/>
        <v xml:space="preserve"> </v>
      </c>
      <c r="AG120" s="155" t="str">
        <f t="shared" si="63"/>
        <v/>
      </c>
      <c r="AH120" s="155" t="str">
        <f t="shared" si="64"/>
        <v xml:space="preserve">  </v>
      </c>
      <c r="AI120" s="708" t="str">
        <f t="shared" si="65"/>
        <v xml:space="preserve">  </v>
      </c>
      <c r="AJ120" s="469"/>
      <c r="AK120" s="457"/>
      <c r="AL120" s="457"/>
      <c r="AM120" s="457"/>
      <c r="AN120" s="12"/>
      <c r="AO120" s="12"/>
      <c r="AP120" s="12"/>
      <c r="AQ120" s="12"/>
      <c r="AR120" s="12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</row>
    <row r="121" spans="1:185" ht="12.75" thickBot="1" x14ac:dyDescent="0.25">
      <c r="A121" s="561" t="s">
        <v>122</v>
      </c>
      <c r="B121" s="7">
        <v>196</v>
      </c>
      <c r="C121" s="62">
        <v>175</v>
      </c>
      <c r="D121" s="24">
        <v>114</v>
      </c>
      <c r="E121" s="23">
        <v>113</v>
      </c>
      <c r="F121" s="10">
        <v>96</v>
      </c>
      <c r="G121" s="9">
        <v>134</v>
      </c>
      <c r="H121" s="11">
        <v>125</v>
      </c>
      <c r="I121" s="18">
        <v>118</v>
      </c>
      <c r="J121" s="269">
        <v>91</v>
      </c>
      <c r="K121" s="199">
        <v>108</v>
      </c>
      <c r="L121" s="10">
        <v>96</v>
      </c>
      <c r="M121" s="7">
        <v>103</v>
      </c>
      <c r="N121" s="344">
        <v>89</v>
      </c>
      <c r="O121" s="61">
        <v>92</v>
      </c>
      <c r="P121" s="199">
        <v>93</v>
      </c>
      <c r="Q121" s="354">
        <v>96</v>
      </c>
      <c r="R121" s="443">
        <v>101</v>
      </c>
      <c r="S121" s="443">
        <v>102</v>
      </c>
      <c r="T121" s="615">
        <f>86+8</f>
        <v>94</v>
      </c>
      <c r="U121" s="825">
        <v>89</v>
      </c>
      <c r="V121" s="199">
        <v>97</v>
      </c>
      <c r="W121" s="62">
        <v>101</v>
      </c>
      <c r="X121" s="62">
        <v>94</v>
      </c>
      <c r="Y121" s="62">
        <v>80</v>
      </c>
      <c r="Z121" s="10">
        <v>68</v>
      </c>
      <c r="AA121" s="236">
        <v>56</v>
      </c>
      <c r="AB121" s="236">
        <v>56</v>
      </c>
      <c r="AC121" s="236">
        <v>53</v>
      </c>
      <c r="AD121" s="236">
        <v>40</v>
      </c>
      <c r="AE121" s="682">
        <v>32</v>
      </c>
      <c r="AF121" s="398">
        <f t="shared" ref="AF121:AF130" si="124">IF(AE121&gt;20,(AE121-AD121)/AD121," ")</f>
        <v>-0.2</v>
      </c>
      <c r="AG121" s="47">
        <f t="shared" ref="AG121:AG130" si="125">IF(AE121&gt;20,(AE121-Z121)/Z121,"")</f>
        <v>-0.52941176470588236</v>
      </c>
      <c r="AH121" s="47">
        <f t="shared" ref="AH121:AH130" si="126">IF(T121=0,"  ",IF(AE121&gt;20,(AE121-U121)/U121," "))</f>
        <v>-0.6404494382022472</v>
      </c>
      <c r="AI121" s="698">
        <f t="shared" ref="AI121:AI130" si="127">IF(AC121=0,"  ",IF(AC121=0,"  ",AVERAGE(AC121:AE121)))</f>
        <v>41.666666666666664</v>
      </c>
      <c r="AJ121" s="469"/>
      <c r="AK121" s="457"/>
      <c r="AL121" s="457"/>
      <c r="AM121" s="457"/>
      <c r="AN121" s="12"/>
      <c r="AO121" s="12"/>
      <c r="AP121" s="12"/>
      <c r="AQ121" s="12"/>
      <c r="AR121" s="12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</row>
    <row r="122" spans="1:185" ht="12.75" thickTop="1" x14ac:dyDescent="0.2">
      <c r="A122" s="565" t="s">
        <v>121</v>
      </c>
      <c r="B122" s="266">
        <v>0</v>
      </c>
      <c r="C122" s="267">
        <v>0</v>
      </c>
      <c r="D122" s="268">
        <v>0</v>
      </c>
      <c r="E122" s="23">
        <v>0</v>
      </c>
      <c r="F122" s="7">
        <v>0</v>
      </c>
      <c r="G122" s="9">
        <v>0</v>
      </c>
      <c r="H122" s="11">
        <v>0</v>
      </c>
      <c r="I122" s="18">
        <v>0</v>
      </c>
      <c r="J122" s="61">
        <v>0</v>
      </c>
      <c r="K122" s="58">
        <v>0</v>
      </c>
      <c r="L122" s="7">
        <v>0</v>
      </c>
      <c r="M122" s="7">
        <v>0</v>
      </c>
      <c r="N122" s="344">
        <v>0</v>
      </c>
      <c r="O122" s="61">
        <v>0</v>
      </c>
      <c r="P122" s="199">
        <v>0</v>
      </c>
      <c r="Q122" s="354">
        <v>0</v>
      </c>
      <c r="R122" s="443">
        <v>0</v>
      </c>
      <c r="S122" s="443">
        <v>0</v>
      </c>
      <c r="T122" s="354">
        <v>17</v>
      </c>
      <c r="U122" s="825">
        <v>26</v>
      </c>
      <c r="V122" s="199">
        <v>33</v>
      </c>
      <c r="W122" s="10">
        <v>40</v>
      </c>
      <c r="X122" s="10">
        <v>43</v>
      </c>
      <c r="Y122" s="10">
        <v>47</v>
      </c>
      <c r="Z122" s="10">
        <v>47</v>
      </c>
      <c r="AA122" s="10">
        <v>37</v>
      </c>
      <c r="AB122" s="10">
        <v>41</v>
      </c>
      <c r="AC122" s="10">
        <v>33</v>
      </c>
      <c r="AD122" s="10">
        <v>36</v>
      </c>
      <c r="AE122" s="680">
        <v>36</v>
      </c>
      <c r="AF122" s="398">
        <f t="shared" si="124"/>
        <v>0</v>
      </c>
      <c r="AG122" s="47">
        <f t="shared" si="125"/>
        <v>-0.23404255319148937</v>
      </c>
      <c r="AH122" s="47">
        <f t="shared" si="126"/>
        <v>0.38461538461538464</v>
      </c>
      <c r="AI122" s="698">
        <f t="shared" si="127"/>
        <v>35</v>
      </c>
      <c r="AJ122" s="469"/>
      <c r="AK122" s="457"/>
      <c r="AL122" s="457"/>
      <c r="AM122" s="457"/>
      <c r="AN122" s="12"/>
      <c r="AO122" s="12"/>
      <c r="AP122" s="12"/>
      <c r="AQ122" s="12"/>
      <c r="AR122" s="12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</row>
    <row r="123" spans="1:185" s="2" customFormat="1" x14ac:dyDescent="0.2">
      <c r="A123" s="561" t="s">
        <v>49</v>
      </c>
      <c r="B123" s="7">
        <v>21</v>
      </c>
      <c r="C123" s="62">
        <v>28</v>
      </c>
      <c r="D123" s="24">
        <v>27</v>
      </c>
      <c r="E123" s="24">
        <v>28</v>
      </c>
      <c r="F123" s="62">
        <v>27</v>
      </c>
      <c r="G123" s="197">
        <v>29</v>
      </c>
      <c r="H123" s="197">
        <v>21</v>
      </c>
      <c r="I123" s="198">
        <v>27</v>
      </c>
      <c r="J123" s="62">
        <v>19</v>
      </c>
      <c r="K123" s="62">
        <v>23</v>
      </c>
      <c r="L123" s="62">
        <v>32</v>
      </c>
      <c r="M123" s="7">
        <v>29</v>
      </c>
      <c r="N123" s="344">
        <v>29</v>
      </c>
      <c r="O123" s="61">
        <v>26</v>
      </c>
      <c r="P123" s="199">
        <v>39</v>
      </c>
      <c r="Q123" s="354">
        <v>44</v>
      </c>
      <c r="R123" s="443">
        <v>42</v>
      </c>
      <c r="S123" s="443">
        <v>36</v>
      </c>
      <c r="T123" s="354">
        <v>46</v>
      </c>
      <c r="U123" s="825">
        <v>37</v>
      </c>
      <c r="V123" s="237">
        <v>32</v>
      </c>
      <c r="W123" s="62">
        <v>35</v>
      </c>
      <c r="X123" s="62">
        <v>38</v>
      </c>
      <c r="Y123" s="62">
        <v>41</v>
      </c>
      <c r="Z123" s="10">
        <v>33</v>
      </c>
      <c r="AA123" s="10">
        <v>35</v>
      </c>
      <c r="AB123" s="10">
        <v>39</v>
      </c>
      <c r="AC123" s="10">
        <v>41</v>
      </c>
      <c r="AD123" s="10">
        <v>35</v>
      </c>
      <c r="AE123" s="680">
        <v>30</v>
      </c>
      <c r="AF123" s="407">
        <f t="shared" si="124"/>
        <v>-0.14285714285714285</v>
      </c>
      <c r="AG123" s="216">
        <f t="shared" si="125"/>
        <v>-9.0909090909090912E-2</v>
      </c>
      <c r="AH123" s="47">
        <f t="shared" si="126"/>
        <v>-0.1891891891891892</v>
      </c>
      <c r="AI123" s="698">
        <f t="shared" si="127"/>
        <v>35.333333333333336</v>
      </c>
      <c r="AJ123" s="469"/>
      <c r="AK123" s="460"/>
      <c r="AL123" s="460"/>
      <c r="AM123" s="457"/>
      <c r="AN123" s="16"/>
      <c r="AO123" s="16"/>
      <c r="AP123" s="16"/>
      <c r="AQ123" s="16"/>
      <c r="AR123" s="16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</row>
    <row r="124" spans="1:185" x14ac:dyDescent="0.2">
      <c r="A124" s="561" t="s">
        <v>123</v>
      </c>
      <c r="B124" s="7">
        <v>0</v>
      </c>
      <c r="C124" s="22">
        <v>0</v>
      </c>
      <c r="D124" s="24">
        <v>0</v>
      </c>
      <c r="E124" s="23"/>
      <c r="F124" s="7">
        <v>0</v>
      </c>
      <c r="G124" s="9">
        <v>0</v>
      </c>
      <c r="H124" s="11">
        <v>0</v>
      </c>
      <c r="I124" s="18">
        <v>0</v>
      </c>
      <c r="J124" s="61">
        <v>0</v>
      </c>
      <c r="K124" s="58">
        <v>0</v>
      </c>
      <c r="L124" s="7">
        <v>0</v>
      </c>
      <c r="M124" s="7">
        <v>0</v>
      </c>
      <c r="N124" s="344">
        <v>0</v>
      </c>
      <c r="O124" s="269">
        <v>0</v>
      </c>
      <c r="P124" s="199">
        <v>0</v>
      </c>
      <c r="Q124" s="354">
        <v>0</v>
      </c>
      <c r="R124" s="443">
        <v>0</v>
      </c>
      <c r="S124" s="443">
        <v>0</v>
      </c>
      <c r="T124" s="354">
        <v>0</v>
      </c>
      <c r="U124" s="825">
        <v>0</v>
      </c>
      <c r="V124" s="199">
        <v>0</v>
      </c>
      <c r="W124" s="10">
        <v>1</v>
      </c>
      <c r="X124" s="10">
        <v>1</v>
      </c>
      <c r="Y124" s="10">
        <v>0</v>
      </c>
      <c r="Z124" s="10">
        <v>0</v>
      </c>
      <c r="AA124" s="630">
        <v>0</v>
      </c>
      <c r="AB124" s="630">
        <v>0</v>
      </c>
      <c r="AC124" s="630">
        <v>0</v>
      </c>
      <c r="AD124" s="630">
        <v>0</v>
      </c>
      <c r="AE124" s="684">
        <v>0</v>
      </c>
      <c r="AF124" s="413" t="str">
        <f t="shared" si="124"/>
        <v xml:space="preserve"> </v>
      </c>
      <c r="AG124" s="384" t="str">
        <f t="shared" si="125"/>
        <v/>
      </c>
      <c r="AH124" s="47" t="str">
        <f t="shared" si="126"/>
        <v xml:space="preserve">  </v>
      </c>
      <c r="AI124" s="698" t="str">
        <f t="shared" si="127"/>
        <v xml:space="preserve">  </v>
      </c>
      <c r="AJ124" s="469"/>
      <c r="AK124" s="457"/>
      <c r="AL124" s="457"/>
      <c r="AM124" s="457"/>
      <c r="AN124" s="12"/>
      <c r="AO124" s="12"/>
      <c r="AP124" s="12"/>
      <c r="AQ124" s="12"/>
      <c r="AR124" s="12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</row>
    <row r="125" spans="1:185" x14ac:dyDescent="0.2">
      <c r="A125" s="566" t="s">
        <v>124</v>
      </c>
      <c r="B125" s="55">
        <v>0</v>
      </c>
      <c r="C125" s="49">
        <v>0</v>
      </c>
      <c r="D125" s="50">
        <v>0</v>
      </c>
      <c r="E125" s="270">
        <v>0</v>
      </c>
      <c r="F125" s="55">
        <v>0</v>
      </c>
      <c r="G125" s="52">
        <v>0</v>
      </c>
      <c r="H125" s="52">
        <v>0</v>
      </c>
      <c r="I125" s="53">
        <v>0</v>
      </c>
      <c r="J125" s="55">
        <v>0</v>
      </c>
      <c r="K125" s="55">
        <v>0</v>
      </c>
      <c r="L125" s="55">
        <v>0</v>
      </c>
      <c r="M125" s="55">
        <v>0</v>
      </c>
      <c r="N125" s="343">
        <v>0</v>
      </c>
      <c r="O125" s="379">
        <v>0</v>
      </c>
      <c r="P125" s="377">
        <v>0</v>
      </c>
      <c r="Q125" s="610">
        <v>0</v>
      </c>
      <c r="R125" s="442">
        <v>0</v>
      </c>
      <c r="S125" s="442">
        <v>0</v>
      </c>
      <c r="T125" s="610">
        <v>0</v>
      </c>
      <c r="U125" s="826">
        <v>0</v>
      </c>
      <c r="V125" s="271">
        <v>0</v>
      </c>
      <c r="W125" s="56">
        <v>2</v>
      </c>
      <c r="X125" s="56">
        <v>9</v>
      </c>
      <c r="Y125" s="56">
        <v>14</v>
      </c>
      <c r="Z125" s="56">
        <v>22</v>
      </c>
      <c r="AA125" s="56">
        <v>15</v>
      </c>
      <c r="AB125" s="56">
        <v>14</v>
      </c>
      <c r="AC125" s="56">
        <v>15</v>
      </c>
      <c r="AD125" s="56">
        <v>14</v>
      </c>
      <c r="AE125" s="681">
        <v>13</v>
      </c>
      <c r="AF125" s="414" t="str">
        <f t="shared" si="124"/>
        <v xml:space="preserve"> </v>
      </c>
      <c r="AG125" s="272" t="str">
        <f t="shared" si="125"/>
        <v/>
      </c>
      <c r="AH125" s="57" t="str">
        <f t="shared" si="126"/>
        <v xml:space="preserve">  </v>
      </c>
      <c r="AI125" s="709">
        <f t="shared" si="127"/>
        <v>14</v>
      </c>
      <c r="AJ125" s="469"/>
      <c r="AK125" s="457"/>
      <c r="AL125" s="467"/>
      <c r="AM125" s="467"/>
      <c r="AN125" s="15"/>
      <c r="AO125" s="15"/>
      <c r="AP125" s="15"/>
      <c r="AQ125" s="15"/>
      <c r="AR125" s="12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</row>
    <row r="126" spans="1:185" s="2" customFormat="1" x14ac:dyDescent="0.2">
      <c r="A126" s="561" t="s">
        <v>125</v>
      </c>
      <c r="B126" s="7"/>
      <c r="C126" s="62"/>
      <c r="D126" s="24"/>
      <c r="E126" s="24"/>
      <c r="F126" s="62"/>
      <c r="G126" s="197"/>
      <c r="H126" s="197"/>
      <c r="I126" s="198"/>
      <c r="J126" s="62"/>
      <c r="K126" s="62"/>
      <c r="L126" s="62"/>
      <c r="M126" s="7"/>
      <c r="N126" s="344"/>
      <c r="O126" s="61"/>
      <c r="P126" s="199"/>
      <c r="Q126" s="354">
        <v>0</v>
      </c>
      <c r="R126" s="443"/>
      <c r="S126" s="443">
        <v>0</v>
      </c>
      <c r="T126" s="354"/>
      <c r="U126" s="825"/>
      <c r="V126" s="237">
        <v>0</v>
      </c>
      <c r="W126" s="62">
        <v>0</v>
      </c>
      <c r="X126" s="62">
        <v>0</v>
      </c>
      <c r="Y126" s="62">
        <v>0</v>
      </c>
      <c r="Z126" s="10">
        <v>0</v>
      </c>
      <c r="AA126" s="10">
        <v>1</v>
      </c>
      <c r="AB126" s="10">
        <v>1</v>
      </c>
      <c r="AC126" s="10">
        <v>2</v>
      </c>
      <c r="AD126" s="10">
        <v>1</v>
      </c>
      <c r="AE126" s="680">
        <v>1</v>
      </c>
      <c r="AF126" s="407" t="str">
        <f t="shared" si="124"/>
        <v xml:space="preserve"> </v>
      </c>
      <c r="AG126" s="216" t="str">
        <f t="shared" si="125"/>
        <v/>
      </c>
      <c r="AH126" s="47" t="str">
        <f t="shared" si="126"/>
        <v xml:space="preserve">  </v>
      </c>
      <c r="AI126" s="698">
        <f t="shared" si="127"/>
        <v>1.3333333333333333</v>
      </c>
      <c r="AJ126" s="469"/>
      <c r="AK126" s="460"/>
      <c r="AL126" s="460"/>
      <c r="AM126" s="457"/>
      <c r="AN126" s="16"/>
      <c r="AO126" s="16"/>
      <c r="AP126" s="16"/>
      <c r="AQ126" s="16"/>
      <c r="AR126" s="16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</row>
    <row r="127" spans="1:185" ht="12.75" x14ac:dyDescent="0.2">
      <c r="A127" s="561" t="s">
        <v>126</v>
      </c>
      <c r="B127" s="7">
        <v>0</v>
      </c>
      <c r="C127" s="22">
        <v>0</v>
      </c>
      <c r="D127" s="24">
        <v>0</v>
      </c>
      <c r="E127" s="24"/>
      <c r="F127" s="22">
        <v>0</v>
      </c>
      <c r="G127" s="197">
        <v>0</v>
      </c>
      <c r="H127" s="197">
        <v>0</v>
      </c>
      <c r="I127" s="198">
        <v>0</v>
      </c>
      <c r="J127" s="22">
        <v>0</v>
      </c>
      <c r="K127" s="22">
        <v>0</v>
      </c>
      <c r="L127" s="22">
        <v>0</v>
      </c>
      <c r="M127" s="7">
        <v>0</v>
      </c>
      <c r="N127" s="344">
        <v>0</v>
      </c>
      <c r="O127" s="269">
        <v>0</v>
      </c>
      <c r="P127" s="199">
        <v>0</v>
      </c>
      <c r="Q127" s="354">
        <v>0</v>
      </c>
      <c r="R127" s="443">
        <v>0</v>
      </c>
      <c r="S127" s="443">
        <v>0</v>
      </c>
      <c r="T127" s="354">
        <v>0</v>
      </c>
      <c r="U127" s="825">
        <v>0</v>
      </c>
      <c r="V127" s="237">
        <v>0</v>
      </c>
      <c r="W127" s="62">
        <v>0</v>
      </c>
      <c r="X127" s="62">
        <v>1</v>
      </c>
      <c r="Y127" s="62">
        <v>0</v>
      </c>
      <c r="Z127" s="10">
        <v>1</v>
      </c>
      <c r="AA127" s="10">
        <v>1</v>
      </c>
      <c r="AB127" s="10">
        <v>0</v>
      </c>
      <c r="AC127" s="10">
        <v>0</v>
      </c>
      <c r="AD127" s="10">
        <v>0</v>
      </c>
      <c r="AE127" s="680">
        <v>0</v>
      </c>
      <c r="AF127" s="407" t="str">
        <f t="shared" si="124"/>
        <v xml:space="preserve"> </v>
      </c>
      <c r="AG127" s="216" t="str">
        <f t="shared" si="125"/>
        <v/>
      </c>
      <c r="AH127" s="47" t="str">
        <f t="shared" si="126"/>
        <v xml:space="preserve">  </v>
      </c>
      <c r="AI127" s="698" t="str">
        <f t="shared" si="127"/>
        <v xml:space="preserve">  </v>
      </c>
      <c r="AJ127" s="469"/>
      <c r="AK127" s="457"/>
      <c r="AL127" s="467"/>
      <c r="AM127" s="457"/>
      <c r="AN127" s="12"/>
      <c r="AO127" s="12"/>
      <c r="AP127" s="12"/>
      <c r="AQ127" s="12"/>
      <c r="AR127" s="12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</row>
    <row r="128" spans="1:185" x14ac:dyDescent="0.2">
      <c r="A128" s="561" t="s">
        <v>59</v>
      </c>
      <c r="B128" s="20">
        <v>0</v>
      </c>
      <c r="C128" s="21">
        <v>0</v>
      </c>
      <c r="D128" s="24">
        <v>0</v>
      </c>
      <c r="E128" s="24">
        <v>0</v>
      </c>
      <c r="F128" s="197">
        <v>0</v>
      </c>
      <c r="G128" s="197">
        <v>0</v>
      </c>
      <c r="H128" s="197">
        <v>0</v>
      </c>
      <c r="I128" s="198">
        <v>2</v>
      </c>
      <c r="J128" s="62">
        <v>10</v>
      </c>
      <c r="K128" s="62">
        <v>21</v>
      </c>
      <c r="L128" s="62">
        <v>23</v>
      </c>
      <c r="M128" s="7">
        <v>28</v>
      </c>
      <c r="N128" s="344">
        <v>26</v>
      </c>
      <c r="O128" s="61">
        <v>28</v>
      </c>
      <c r="P128" s="199">
        <v>31</v>
      </c>
      <c r="Q128" s="354">
        <v>31</v>
      </c>
      <c r="R128" s="443">
        <v>20</v>
      </c>
      <c r="S128" s="443">
        <v>11</v>
      </c>
      <c r="T128" s="354">
        <v>18</v>
      </c>
      <c r="U128" s="825">
        <v>23</v>
      </c>
      <c r="V128" s="237">
        <v>32</v>
      </c>
      <c r="W128" s="62">
        <v>24</v>
      </c>
      <c r="X128" s="62">
        <v>23</v>
      </c>
      <c r="Y128" s="62">
        <v>33</v>
      </c>
      <c r="Z128" s="10">
        <v>31</v>
      </c>
      <c r="AA128" s="10">
        <v>25</v>
      </c>
      <c r="AB128" s="10">
        <v>24</v>
      </c>
      <c r="AC128" s="10">
        <v>17</v>
      </c>
      <c r="AD128" s="10">
        <v>9</v>
      </c>
      <c r="AE128" s="680">
        <v>3</v>
      </c>
      <c r="AF128" s="398" t="str">
        <f t="shared" si="124"/>
        <v xml:space="preserve"> </v>
      </c>
      <c r="AG128" s="47" t="str">
        <f t="shared" si="125"/>
        <v/>
      </c>
      <c r="AH128" s="47" t="str">
        <f t="shared" si="126"/>
        <v xml:space="preserve"> </v>
      </c>
      <c r="AI128" s="694">
        <f t="shared" si="127"/>
        <v>9.6666666666666661</v>
      </c>
      <c r="AJ128" s="457"/>
      <c r="AK128" s="457"/>
      <c r="AL128" s="467"/>
      <c r="AM128" s="457"/>
      <c r="AN128" s="12"/>
      <c r="AO128" s="12"/>
      <c r="AP128" s="12"/>
      <c r="AQ128" s="12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</row>
    <row r="129" spans="1:184" x14ac:dyDescent="0.2">
      <c r="A129" s="561" t="s">
        <v>127</v>
      </c>
      <c r="B129" s="20">
        <v>0</v>
      </c>
      <c r="C129" s="21">
        <v>0</v>
      </c>
      <c r="D129" s="24">
        <v>11</v>
      </c>
      <c r="E129" s="24">
        <v>10</v>
      </c>
      <c r="F129" s="197">
        <v>14</v>
      </c>
      <c r="G129" s="197">
        <v>11</v>
      </c>
      <c r="H129" s="197">
        <v>8</v>
      </c>
      <c r="I129" s="198">
        <v>8</v>
      </c>
      <c r="J129" s="62">
        <v>12</v>
      </c>
      <c r="K129" s="62">
        <v>15</v>
      </c>
      <c r="L129" s="62">
        <v>5</v>
      </c>
      <c r="M129" s="7">
        <v>17</v>
      </c>
      <c r="N129" s="344">
        <v>11</v>
      </c>
      <c r="O129" s="61">
        <v>16</v>
      </c>
      <c r="P129" s="199">
        <v>20</v>
      </c>
      <c r="Q129" s="354">
        <v>16</v>
      </c>
      <c r="R129" s="443">
        <v>19</v>
      </c>
      <c r="S129" s="443">
        <v>14</v>
      </c>
      <c r="T129" s="354">
        <v>18</v>
      </c>
      <c r="U129" s="825">
        <v>8</v>
      </c>
      <c r="V129" s="237">
        <v>7</v>
      </c>
      <c r="W129" s="62">
        <v>9</v>
      </c>
      <c r="X129" s="62">
        <v>8</v>
      </c>
      <c r="Y129" s="62">
        <v>5</v>
      </c>
      <c r="Z129" s="10">
        <v>4</v>
      </c>
      <c r="AA129" s="631">
        <v>4</v>
      </c>
      <c r="AB129" s="631">
        <v>7</v>
      </c>
      <c r="AC129" s="631">
        <v>3</v>
      </c>
      <c r="AD129" s="631">
        <v>6</v>
      </c>
      <c r="AE129" s="683">
        <v>1</v>
      </c>
      <c r="AF129" s="407" t="str">
        <f t="shared" si="124"/>
        <v xml:space="preserve"> </v>
      </c>
      <c r="AG129" s="216" t="str">
        <f t="shared" si="125"/>
        <v/>
      </c>
      <c r="AH129" s="47" t="str">
        <f t="shared" si="126"/>
        <v xml:space="preserve"> </v>
      </c>
      <c r="AI129" s="694">
        <f t="shared" si="127"/>
        <v>3.3333333333333335</v>
      </c>
      <c r="AJ129" s="457"/>
      <c r="AK129" s="457"/>
      <c r="AL129" s="457"/>
      <c r="AM129" s="457"/>
      <c r="AN129" s="12"/>
      <c r="AO129" s="12"/>
      <c r="AP129" s="12"/>
      <c r="AQ129" s="12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</row>
    <row r="130" spans="1:184" s="294" customFormat="1" ht="13.5" thickBot="1" x14ac:dyDescent="0.25">
      <c r="A130" s="547" t="s">
        <v>61</v>
      </c>
      <c r="B130" s="158">
        <f t="shared" ref="B130:R130" si="128">SUM(B122:B129)</f>
        <v>21</v>
      </c>
      <c r="C130" s="159">
        <f t="shared" si="128"/>
        <v>28</v>
      </c>
      <c r="D130" s="160">
        <f t="shared" si="128"/>
        <v>38</v>
      </c>
      <c r="E130" s="161">
        <f t="shared" si="128"/>
        <v>38</v>
      </c>
      <c r="F130" s="158">
        <f t="shared" si="128"/>
        <v>41</v>
      </c>
      <c r="G130" s="162">
        <f t="shared" si="128"/>
        <v>40</v>
      </c>
      <c r="H130" s="162">
        <f t="shared" si="128"/>
        <v>29</v>
      </c>
      <c r="I130" s="162">
        <f t="shared" si="128"/>
        <v>37</v>
      </c>
      <c r="J130" s="163">
        <f t="shared" si="128"/>
        <v>41</v>
      </c>
      <c r="K130" s="158">
        <f t="shared" si="128"/>
        <v>59</v>
      </c>
      <c r="L130" s="164">
        <f t="shared" si="128"/>
        <v>60</v>
      </c>
      <c r="M130" s="165">
        <f t="shared" si="128"/>
        <v>74</v>
      </c>
      <c r="N130" s="273">
        <f t="shared" si="128"/>
        <v>66</v>
      </c>
      <c r="O130" s="362">
        <f t="shared" si="128"/>
        <v>70</v>
      </c>
      <c r="P130" s="166">
        <f t="shared" si="128"/>
        <v>90</v>
      </c>
      <c r="Q130" s="273">
        <f t="shared" si="128"/>
        <v>91</v>
      </c>
      <c r="R130" s="432">
        <f t="shared" si="128"/>
        <v>81</v>
      </c>
      <c r="S130" s="432">
        <f>SUM(S121:S129)</f>
        <v>163</v>
      </c>
      <c r="T130" s="273">
        <f t="shared" ref="T130:AD130" si="129">SUM(T121:T129)</f>
        <v>193</v>
      </c>
      <c r="U130" s="813">
        <f t="shared" si="129"/>
        <v>183</v>
      </c>
      <c r="V130" s="723">
        <f t="shared" si="129"/>
        <v>201</v>
      </c>
      <c r="W130" s="274">
        <f t="shared" si="129"/>
        <v>212</v>
      </c>
      <c r="X130" s="274">
        <f t="shared" si="129"/>
        <v>217</v>
      </c>
      <c r="Y130" s="274">
        <f t="shared" si="129"/>
        <v>220</v>
      </c>
      <c r="Z130" s="165">
        <f t="shared" si="129"/>
        <v>206</v>
      </c>
      <c r="AA130" s="165">
        <f t="shared" si="129"/>
        <v>174</v>
      </c>
      <c r="AB130" s="165">
        <f t="shared" si="129"/>
        <v>182</v>
      </c>
      <c r="AC130" s="165">
        <f t="shared" ref="AC130" si="130">SUM(AC121:AC129)</f>
        <v>164</v>
      </c>
      <c r="AD130" s="165">
        <f t="shared" si="129"/>
        <v>141</v>
      </c>
      <c r="AE130" s="432">
        <f t="shared" ref="AE130" si="131">SUM(AE121:AE129)</f>
        <v>116</v>
      </c>
      <c r="AF130" s="415">
        <f t="shared" si="124"/>
        <v>-0.1773049645390071</v>
      </c>
      <c r="AG130" s="167">
        <f t="shared" si="125"/>
        <v>-0.43689320388349512</v>
      </c>
      <c r="AH130" s="167">
        <f t="shared" si="126"/>
        <v>-0.36612021857923499</v>
      </c>
      <c r="AI130" s="710">
        <f t="shared" si="127"/>
        <v>140.33333333333334</v>
      </c>
      <c r="AJ130" s="472"/>
      <c r="AK130" s="472"/>
      <c r="AL130" s="472"/>
      <c r="AM130" s="472"/>
      <c r="AN130" s="292"/>
      <c r="AO130" s="292"/>
      <c r="AP130" s="292"/>
      <c r="AQ130" s="292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  <c r="CF130" s="293"/>
      <c r="CG130" s="293"/>
      <c r="CH130" s="293"/>
      <c r="CI130" s="293"/>
      <c r="CJ130" s="293"/>
      <c r="CK130" s="293"/>
      <c r="CL130" s="293"/>
      <c r="CM130" s="293"/>
      <c r="CN130" s="293"/>
      <c r="CO130" s="293"/>
      <c r="CP130" s="293"/>
      <c r="CQ130" s="293"/>
      <c r="CR130" s="293"/>
      <c r="CS130" s="293"/>
      <c r="CT130" s="293"/>
      <c r="CU130" s="293"/>
      <c r="CV130" s="293"/>
      <c r="CW130" s="293"/>
      <c r="CX130" s="293"/>
      <c r="CY130" s="293"/>
      <c r="CZ130" s="293"/>
      <c r="DA130" s="293"/>
      <c r="DB130" s="293"/>
      <c r="DC130" s="293"/>
      <c r="DD130" s="293"/>
      <c r="DE130" s="293"/>
      <c r="DF130" s="293"/>
      <c r="DG130" s="293"/>
      <c r="DH130" s="293"/>
      <c r="DI130" s="293"/>
      <c r="DJ130" s="293"/>
      <c r="DK130" s="293"/>
      <c r="DL130" s="293"/>
      <c r="DM130" s="293"/>
      <c r="DN130" s="293"/>
      <c r="DO130" s="293"/>
      <c r="DP130" s="293"/>
      <c r="DQ130" s="293"/>
      <c r="DR130" s="293"/>
      <c r="DS130" s="293"/>
      <c r="DT130" s="293"/>
      <c r="DU130" s="293"/>
      <c r="DV130" s="293"/>
      <c r="DW130" s="293"/>
      <c r="DX130" s="293"/>
      <c r="DY130" s="293"/>
      <c r="DZ130" s="293"/>
      <c r="EA130" s="293"/>
      <c r="EB130" s="293"/>
      <c r="EC130" s="293"/>
      <c r="ED130" s="293"/>
      <c r="EE130" s="293"/>
      <c r="EF130" s="293"/>
      <c r="EG130" s="293"/>
      <c r="EH130" s="293"/>
      <c r="EI130" s="293"/>
      <c r="EJ130" s="293"/>
      <c r="EK130" s="293"/>
      <c r="EL130" s="293"/>
      <c r="EM130" s="293"/>
      <c r="EN130" s="293"/>
      <c r="EO130" s="293"/>
      <c r="EP130" s="293"/>
      <c r="EQ130" s="293"/>
      <c r="ER130" s="293"/>
      <c r="ES130" s="293"/>
      <c r="ET130" s="293"/>
      <c r="EU130" s="293"/>
      <c r="EV130" s="293"/>
      <c r="EW130" s="293"/>
      <c r="EX130" s="293"/>
      <c r="EY130" s="293"/>
      <c r="EZ130" s="293"/>
      <c r="FA130" s="293"/>
      <c r="FB130" s="293"/>
      <c r="FC130" s="293"/>
      <c r="FD130" s="293"/>
      <c r="FE130" s="293"/>
      <c r="FF130" s="293"/>
      <c r="FG130" s="293"/>
      <c r="FH130" s="293"/>
      <c r="FI130" s="293"/>
      <c r="FJ130" s="293"/>
      <c r="FK130" s="293"/>
      <c r="FL130" s="293"/>
      <c r="FM130" s="293"/>
      <c r="FN130" s="293"/>
      <c r="FO130" s="293"/>
      <c r="FP130" s="293"/>
      <c r="FQ130" s="293"/>
      <c r="FR130" s="293"/>
      <c r="FS130" s="293"/>
      <c r="FT130" s="293"/>
      <c r="FU130" s="293"/>
      <c r="FV130" s="293"/>
      <c r="FW130" s="293"/>
      <c r="FX130" s="293"/>
      <c r="FY130" s="293"/>
      <c r="FZ130" s="293"/>
      <c r="GA130" s="293"/>
      <c r="GB130" s="293"/>
    </row>
    <row r="131" spans="1:184" ht="12.75" thickTop="1" x14ac:dyDescent="0.2">
      <c r="A131" s="567" t="s">
        <v>77</v>
      </c>
      <c r="B131" s="327"/>
      <c r="C131" s="327"/>
      <c r="D131" s="327"/>
      <c r="E131" s="327"/>
      <c r="F131" s="327"/>
      <c r="G131" s="327"/>
      <c r="H131" s="568"/>
      <c r="I131" s="568"/>
      <c r="J131" s="568"/>
      <c r="K131" s="568"/>
      <c r="L131" s="569"/>
      <c r="M131" s="568"/>
      <c r="N131" s="568"/>
      <c r="O131" s="328"/>
      <c r="P131" s="328"/>
      <c r="Q131" s="328"/>
      <c r="R131" s="328"/>
      <c r="S131" s="328"/>
      <c r="T131" s="328"/>
      <c r="U131" s="328"/>
      <c r="V131" s="328"/>
      <c r="W131" s="328"/>
      <c r="X131" s="328"/>
      <c r="Y131" s="328"/>
      <c r="Z131" s="328"/>
      <c r="AA131" s="328"/>
      <c r="AB131" s="328"/>
      <c r="AC131" s="328"/>
      <c r="AD131" s="328"/>
      <c r="AE131" s="328"/>
      <c r="AF131" s="690" t="str">
        <f t="shared" si="62"/>
        <v xml:space="preserve"> </v>
      </c>
      <c r="AG131" s="690" t="str">
        <f t="shared" si="63"/>
        <v/>
      </c>
      <c r="AH131" s="690" t="str">
        <f t="shared" si="64"/>
        <v xml:space="preserve">  </v>
      </c>
      <c r="AI131" s="897" t="str">
        <f t="shared" si="65"/>
        <v xml:space="preserve">  </v>
      </c>
    </row>
    <row r="132" spans="1:184" x14ac:dyDescent="0.2">
      <c r="A132" s="570" t="s">
        <v>99</v>
      </c>
      <c r="B132" s="323"/>
      <c r="C132" s="323"/>
      <c r="D132" s="324"/>
      <c r="E132" s="324"/>
      <c r="F132" s="323"/>
      <c r="G132" s="325"/>
      <c r="H132" s="325"/>
      <c r="I132" s="325"/>
      <c r="J132" s="323"/>
      <c r="K132" s="323"/>
      <c r="L132" s="323"/>
      <c r="M132" s="323"/>
      <c r="N132" s="372">
        <f>+N105+N114</f>
        <v>0</v>
      </c>
      <c r="O132" s="380">
        <f>+O105+O114</f>
        <v>1</v>
      </c>
      <c r="P132" s="323">
        <f>+P105+P114</f>
        <v>2</v>
      </c>
      <c r="Q132" s="373">
        <f>+Q105+Q114+Q126</f>
        <v>0</v>
      </c>
      <c r="R132" s="338">
        <f>+R105+R114+R126</f>
        <v>2</v>
      </c>
      <c r="S132" s="338">
        <f>S105+S126</f>
        <v>0</v>
      </c>
      <c r="T132" s="372">
        <f t="shared" ref="T132:AD132" si="132">T105+T126</f>
        <v>1</v>
      </c>
      <c r="U132" s="854">
        <f t="shared" si="132"/>
        <v>0</v>
      </c>
      <c r="V132" s="724">
        <f t="shared" si="132"/>
        <v>1</v>
      </c>
      <c r="W132" s="340">
        <f t="shared" si="132"/>
        <v>1</v>
      </c>
      <c r="X132" s="340">
        <f t="shared" si="132"/>
        <v>0</v>
      </c>
      <c r="Y132" s="340">
        <f t="shared" si="132"/>
        <v>0</v>
      </c>
      <c r="Z132" s="340">
        <f t="shared" si="132"/>
        <v>1</v>
      </c>
      <c r="AA132" s="629">
        <f t="shared" si="132"/>
        <v>1</v>
      </c>
      <c r="AB132" s="629">
        <f t="shared" si="132"/>
        <v>1</v>
      </c>
      <c r="AC132" s="629">
        <f t="shared" ref="AC132" si="133">AC105+AC126</f>
        <v>3</v>
      </c>
      <c r="AD132" s="629">
        <f t="shared" si="132"/>
        <v>1</v>
      </c>
      <c r="AE132" s="385">
        <f t="shared" ref="AE132" si="134">AE105+AE126</f>
        <v>1</v>
      </c>
      <c r="AF132" s="416" t="str">
        <f t="shared" ref="AF132:AF138" si="135">IF(AE132&gt;20,(AE132-AD132)/AD132," ")</f>
        <v xml:space="preserve"> </v>
      </c>
      <c r="AG132" s="326" t="str">
        <f t="shared" ref="AG132:AG138" si="136">IF(AE132&gt;20,(AE132-Z132)/Z132,"")</f>
        <v/>
      </c>
      <c r="AH132" s="691" t="str">
        <f t="shared" ref="AH132:AH138" si="137">IF(T132=0,"  ",IF(AE132&gt;20,(AE132-U132)/U132," "))</f>
        <v xml:space="preserve"> </v>
      </c>
      <c r="AI132" s="711">
        <f t="shared" ref="AI132:AI138" si="138">IF(AC132=0,"  ",IF(AC132=0,"  ",AVERAGE(AC132:AE132)))</f>
        <v>1.6666666666666667</v>
      </c>
      <c r="AJ132" s="457"/>
      <c r="AK132" s="457"/>
      <c r="AL132" s="457"/>
      <c r="AM132" s="457"/>
      <c r="AN132" s="12"/>
      <c r="AO132" s="12"/>
      <c r="AP132" s="12"/>
      <c r="AQ132" s="12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</row>
    <row r="133" spans="1:184" x14ac:dyDescent="0.2">
      <c r="A133" s="570" t="s">
        <v>78</v>
      </c>
      <c r="B133" s="323"/>
      <c r="C133" s="323"/>
      <c r="D133" s="324"/>
      <c r="E133" s="324"/>
      <c r="F133" s="323"/>
      <c r="G133" s="325"/>
      <c r="H133" s="325"/>
      <c r="I133" s="325"/>
      <c r="J133" s="323"/>
      <c r="K133" s="323"/>
      <c r="L133" s="323"/>
      <c r="M133" s="323"/>
      <c r="N133" s="373" t="e">
        <f>+N91+N90+N96+N99+N100+N104+N106+N107+#REF!+N111+N112+N113+N117+N118+N121+N123+N128+N129</f>
        <v>#REF!</v>
      </c>
      <c r="O133" s="380" t="e">
        <f>+O91+O90+O96+O99+O100+O104+O106+O107+#REF!+O111+O112+O113+O117+O118+O121+O123+O128+O129</f>
        <v>#REF!</v>
      </c>
      <c r="P133" s="323" t="e">
        <f>+P91+P90+P96+P99+P100+P104+P106+P107+#REF!+P111+P112+P113+P117+P118+P121+P123+P128+P129</f>
        <v>#REF!</v>
      </c>
      <c r="Q133" s="373" t="e">
        <f>+Q91+Q90+Q96+Q99+Q100+Q104+Q106+Q107+#REF!+Q111+Q112+Q113+Q117+Q118+Q121+Q123+Q128+Q129</f>
        <v>#REF!</v>
      </c>
      <c r="R133" s="338" t="e">
        <f>+R91+R90+R96+R99+R100+R104+R106+R107+#REF!+R111+R112+R113+R117+R118+R121+R123+R128+R129</f>
        <v>#REF!</v>
      </c>
      <c r="S133" s="338">
        <f>S90+S91+S96+S99+S100+S104+S106+S107+S111+S112+S113+S117+S118+S121+S123+S128+S129</f>
        <v>562</v>
      </c>
      <c r="T133" s="373">
        <f t="shared" ref="T133:AB133" si="139">T90+T91+T96+T99+T100+T104+T106+T107+T111+T112+T113+T117+T118+T121+T123+T128+T129</f>
        <v>643</v>
      </c>
      <c r="U133" s="855">
        <f t="shared" si="139"/>
        <v>705</v>
      </c>
      <c r="V133" s="725">
        <f t="shared" si="139"/>
        <v>738</v>
      </c>
      <c r="W133" s="341">
        <f t="shared" si="139"/>
        <v>760</v>
      </c>
      <c r="X133" s="341">
        <f t="shared" si="139"/>
        <v>743</v>
      </c>
      <c r="Y133" s="341">
        <f t="shared" si="139"/>
        <v>767</v>
      </c>
      <c r="Z133" s="595">
        <f t="shared" si="139"/>
        <v>804</v>
      </c>
      <c r="AA133" s="595">
        <f t="shared" si="139"/>
        <v>731</v>
      </c>
      <c r="AB133" s="595">
        <f t="shared" si="139"/>
        <v>644</v>
      </c>
      <c r="AC133" s="595">
        <f t="shared" ref="AC133" si="140">AC90+AC91+AC96+AC99+AC100+AC104+AC106+AC107+AC111+AC112+AC113+AC117+AC118+AC121+AC123+AC128+AC129</f>
        <v>642</v>
      </c>
      <c r="AD133" s="595">
        <f>AD90+AD91+AD96+AD99+AD100+AD104+AD106+AD107+AD108+AD111+AD112+AD113+AD117+AD118+AD121+AD123+AD128+AD129</f>
        <v>636</v>
      </c>
      <c r="AE133" s="386">
        <f>AE90+AE91+AE96+AE99+AE100+AE104+AE106+AE107+AE108+AE111+AE112+AE113+AE117+AE118+AE121+AE123+AE128+AE129</f>
        <v>664</v>
      </c>
      <c r="AF133" s="417">
        <f t="shared" si="135"/>
        <v>4.40251572327044E-2</v>
      </c>
      <c r="AG133" s="326">
        <f t="shared" si="136"/>
        <v>-0.17412935323383086</v>
      </c>
      <c r="AH133" s="692">
        <f t="shared" si="137"/>
        <v>-5.8156028368794327E-2</v>
      </c>
      <c r="AI133" s="711">
        <f t="shared" si="138"/>
        <v>647.33333333333337</v>
      </c>
      <c r="AJ133" s="457"/>
      <c r="AK133" s="457"/>
      <c r="AL133" s="457"/>
      <c r="AM133" s="457"/>
      <c r="AN133" s="12"/>
      <c r="AO133" s="12"/>
      <c r="AP133" s="12"/>
      <c r="AQ133" s="12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</row>
    <row r="134" spans="1:184" x14ac:dyDescent="0.2">
      <c r="A134" s="570" t="s">
        <v>79</v>
      </c>
      <c r="B134" s="323"/>
      <c r="C134" s="323"/>
      <c r="D134" s="324"/>
      <c r="E134" s="324"/>
      <c r="F134" s="323"/>
      <c r="G134" s="325"/>
      <c r="H134" s="325"/>
      <c r="I134" s="325"/>
      <c r="J134" s="323"/>
      <c r="K134" s="323"/>
      <c r="L134" s="323"/>
      <c r="M134" s="323"/>
      <c r="N134" s="373">
        <f>+N124+N125+N127</f>
        <v>0</v>
      </c>
      <c r="O134" s="380">
        <f>+O124+O125+O127</f>
        <v>0</v>
      </c>
      <c r="P134" s="323">
        <f>+P124+P125+P127</f>
        <v>0</v>
      </c>
      <c r="Q134" s="373">
        <f>+Q124+Q125+Q127</f>
        <v>0</v>
      </c>
      <c r="R134" s="338">
        <f>+R124+R125+R127</f>
        <v>0</v>
      </c>
      <c r="S134" s="338">
        <f>S124+S125+S127</f>
        <v>0</v>
      </c>
      <c r="T134" s="373">
        <f t="shared" ref="T134:AD134" si="141">T124+T125+T127</f>
        <v>0</v>
      </c>
      <c r="U134" s="855">
        <f t="shared" si="141"/>
        <v>0</v>
      </c>
      <c r="V134" s="725">
        <f t="shared" si="141"/>
        <v>0</v>
      </c>
      <c r="W134" s="341">
        <f t="shared" si="141"/>
        <v>3</v>
      </c>
      <c r="X134" s="341">
        <f t="shared" si="141"/>
        <v>11</v>
      </c>
      <c r="Y134" s="341">
        <f t="shared" si="141"/>
        <v>14</v>
      </c>
      <c r="Z134" s="595">
        <f t="shared" si="141"/>
        <v>23</v>
      </c>
      <c r="AA134" s="595">
        <f t="shared" si="141"/>
        <v>16</v>
      </c>
      <c r="AB134" s="595">
        <f t="shared" si="141"/>
        <v>14</v>
      </c>
      <c r="AC134" s="595">
        <f t="shared" ref="AC134" si="142">AC124+AC125+AC127</f>
        <v>15</v>
      </c>
      <c r="AD134" s="595">
        <f t="shared" si="141"/>
        <v>14</v>
      </c>
      <c r="AE134" s="386">
        <f t="shared" ref="AE134" si="143">AE124+AE125+AE127</f>
        <v>13</v>
      </c>
      <c r="AF134" s="417" t="str">
        <f t="shared" si="135"/>
        <v xml:space="preserve"> </v>
      </c>
      <c r="AG134" s="326" t="str">
        <f t="shared" si="136"/>
        <v/>
      </c>
      <c r="AH134" s="692" t="str">
        <f t="shared" si="137"/>
        <v xml:space="preserve">  </v>
      </c>
      <c r="AI134" s="711">
        <f t="shared" si="138"/>
        <v>14</v>
      </c>
      <c r="AJ134" s="457"/>
      <c r="AK134" s="457"/>
      <c r="AL134" s="457"/>
      <c r="AM134" s="457"/>
      <c r="AN134" s="12"/>
      <c r="AO134" s="12"/>
      <c r="AP134" s="12"/>
      <c r="AQ134" s="12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</row>
    <row r="135" spans="1:184" x14ac:dyDescent="0.2">
      <c r="A135" s="570" t="s">
        <v>80</v>
      </c>
      <c r="B135" s="323"/>
      <c r="C135" s="323"/>
      <c r="D135" s="324"/>
      <c r="E135" s="324"/>
      <c r="F135" s="323"/>
      <c r="G135" s="325"/>
      <c r="H135" s="325"/>
      <c r="I135" s="325"/>
      <c r="J135" s="323"/>
      <c r="K135" s="323"/>
      <c r="L135" s="323"/>
      <c r="M135" s="323"/>
      <c r="N135" s="374">
        <f>+N94+N122</f>
        <v>0</v>
      </c>
      <c r="O135" s="380">
        <f>+O94+O122</f>
        <v>0</v>
      </c>
      <c r="P135" s="323">
        <f>+P94+P122</f>
        <v>0</v>
      </c>
      <c r="Q135" s="373">
        <f>+Q94+Q122</f>
        <v>0</v>
      </c>
      <c r="R135" s="338">
        <f>+R94+R122</f>
        <v>10</v>
      </c>
      <c r="S135" s="338">
        <f>S94+S122</f>
        <v>9</v>
      </c>
      <c r="T135" s="373">
        <f t="shared" ref="T135:AD135" si="144">T94+T122</f>
        <v>38</v>
      </c>
      <c r="U135" s="855">
        <f t="shared" si="144"/>
        <v>49</v>
      </c>
      <c r="V135" s="725">
        <f t="shared" si="144"/>
        <v>66</v>
      </c>
      <c r="W135" s="341">
        <f t="shared" si="144"/>
        <v>79</v>
      </c>
      <c r="X135" s="341">
        <f t="shared" si="144"/>
        <v>80</v>
      </c>
      <c r="Y135" s="341">
        <f t="shared" si="144"/>
        <v>80</v>
      </c>
      <c r="Z135" s="595">
        <f t="shared" si="144"/>
        <v>76</v>
      </c>
      <c r="AA135" s="595">
        <f t="shared" si="144"/>
        <v>65</v>
      </c>
      <c r="AB135" s="595">
        <f t="shared" si="144"/>
        <v>63</v>
      </c>
      <c r="AC135" s="595">
        <f t="shared" ref="AC135" si="145">AC94+AC122</f>
        <v>56</v>
      </c>
      <c r="AD135" s="595">
        <f t="shared" si="144"/>
        <v>56</v>
      </c>
      <c r="AE135" s="386">
        <f t="shared" ref="AE135" si="146">AE94+AE122</f>
        <v>63</v>
      </c>
      <c r="AF135" s="417">
        <f t="shared" si="135"/>
        <v>0.125</v>
      </c>
      <c r="AG135" s="326">
        <f t="shared" si="136"/>
        <v>-0.17105263157894737</v>
      </c>
      <c r="AH135" s="692">
        <f t="shared" si="137"/>
        <v>0.2857142857142857</v>
      </c>
      <c r="AI135" s="711">
        <f t="shared" si="138"/>
        <v>58.333333333333336</v>
      </c>
      <c r="AJ135" s="457"/>
      <c r="AK135" s="457"/>
      <c r="AL135" s="457"/>
      <c r="AM135" s="457"/>
      <c r="AN135" s="12"/>
      <c r="AO135" s="12"/>
      <c r="AP135" s="12"/>
      <c r="AQ135" s="12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</row>
    <row r="136" spans="1:184" x14ac:dyDescent="0.2">
      <c r="A136" s="570" t="s">
        <v>98</v>
      </c>
      <c r="B136" s="323"/>
      <c r="C136" s="323"/>
      <c r="D136" s="324"/>
      <c r="E136" s="324"/>
      <c r="F136" s="323"/>
      <c r="G136" s="325"/>
      <c r="H136" s="325"/>
      <c r="I136" s="325"/>
      <c r="J136" s="323"/>
      <c r="K136" s="323"/>
      <c r="L136" s="323"/>
      <c r="M136" s="323"/>
      <c r="N136" s="374"/>
      <c r="O136" s="380"/>
      <c r="P136" s="323"/>
      <c r="Q136" s="373"/>
      <c r="R136" s="338"/>
      <c r="S136" s="338">
        <f>S95</f>
        <v>0</v>
      </c>
      <c r="T136" s="373">
        <f t="shared" ref="T136:AD136" si="147">T95</f>
        <v>0</v>
      </c>
      <c r="U136" s="856">
        <f t="shared" si="147"/>
        <v>0</v>
      </c>
      <c r="V136" s="726">
        <f t="shared" si="147"/>
        <v>0</v>
      </c>
      <c r="W136" s="596">
        <f t="shared" si="147"/>
        <v>0</v>
      </c>
      <c r="X136" s="596">
        <f t="shared" si="147"/>
        <v>0</v>
      </c>
      <c r="Y136" s="596">
        <f t="shared" si="147"/>
        <v>0</v>
      </c>
      <c r="Z136" s="596">
        <f t="shared" si="147"/>
        <v>0</v>
      </c>
      <c r="AA136" s="596">
        <f t="shared" si="147"/>
        <v>0</v>
      </c>
      <c r="AB136" s="596">
        <f t="shared" si="147"/>
        <v>0</v>
      </c>
      <c r="AC136" s="596">
        <f t="shared" ref="AC136" si="148">AC95</f>
        <v>2</v>
      </c>
      <c r="AD136" s="596">
        <f t="shared" si="147"/>
        <v>0</v>
      </c>
      <c r="AE136" s="387">
        <f t="shared" ref="AE136" si="149">AE95</f>
        <v>0</v>
      </c>
      <c r="AF136" s="417" t="str">
        <f t="shared" si="135"/>
        <v xml:space="preserve"> </v>
      </c>
      <c r="AG136" s="326" t="str">
        <f t="shared" si="136"/>
        <v/>
      </c>
      <c r="AH136" s="692" t="str">
        <f t="shared" si="137"/>
        <v xml:space="preserve">  </v>
      </c>
      <c r="AI136" s="711">
        <f t="shared" si="138"/>
        <v>0.66666666666666663</v>
      </c>
      <c r="AJ136" s="457"/>
      <c r="AK136" s="457"/>
      <c r="AL136" s="457"/>
      <c r="AM136" s="457"/>
      <c r="AN136" s="12"/>
      <c r="AO136" s="12"/>
      <c r="AP136" s="12"/>
      <c r="AQ136" s="12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</row>
    <row r="137" spans="1:184" x14ac:dyDescent="0.2">
      <c r="A137" s="571" t="s">
        <v>45</v>
      </c>
      <c r="B137" s="329">
        <v>225</v>
      </c>
      <c r="C137" s="330">
        <v>228</v>
      </c>
      <c r="D137" s="331">
        <v>229</v>
      </c>
      <c r="E137" s="332">
        <v>235</v>
      </c>
      <c r="F137" s="329">
        <v>211</v>
      </c>
      <c r="G137" s="333">
        <v>227</v>
      </c>
      <c r="H137" s="213">
        <v>211</v>
      </c>
      <c r="I137" s="334">
        <v>210</v>
      </c>
      <c r="J137" s="335">
        <v>176</v>
      </c>
      <c r="K137" s="336">
        <v>140</v>
      </c>
      <c r="L137" s="329">
        <v>158</v>
      </c>
      <c r="M137" s="329">
        <v>127</v>
      </c>
      <c r="N137" s="375">
        <v>93</v>
      </c>
      <c r="O137" s="335">
        <v>103</v>
      </c>
      <c r="P137" s="378">
        <v>90</v>
      </c>
      <c r="Q137" s="616">
        <v>76</v>
      </c>
      <c r="R137" s="449">
        <v>58</v>
      </c>
      <c r="S137" s="449">
        <v>68</v>
      </c>
      <c r="T137" s="616">
        <v>91</v>
      </c>
      <c r="U137" s="857">
        <v>68</v>
      </c>
      <c r="V137" s="378">
        <v>82</v>
      </c>
      <c r="W137" s="337">
        <v>89</v>
      </c>
      <c r="X137" s="337">
        <v>83</v>
      </c>
      <c r="Y137" s="337">
        <v>70</v>
      </c>
      <c r="Z137" s="337">
        <v>70</v>
      </c>
      <c r="AA137" s="337">
        <v>62</v>
      </c>
      <c r="AB137" s="337">
        <v>23</v>
      </c>
      <c r="AC137" s="337">
        <v>31</v>
      </c>
      <c r="AD137" s="337">
        <v>30</v>
      </c>
      <c r="AE137" s="439">
        <v>25</v>
      </c>
      <c r="AF137" s="418">
        <f t="shared" si="135"/>
        <v>-0.16666666666666666</v>
      </c>
      <c r="AG137" s="339">
        <f t="shared" si="136"/>
        <v>-0.6428571428571429</v>
      </c>
      <c r="AH137" s="693">
        <f t="shared" si="137"/>
        <v>-0.63235294117647056</v>
      </c>
      <c r="AI137" s="712">
        <f t="shared" si="138"/>
        <v>28.666666666666668</v>
      </c>
      <c r="AJ137" s="457"/>
      <c r="AK137" s="457"/>
      <c r="AL137" s="457"/>
      <c r="AM137" s="457"/>
      <c r="AN137" s="12"/>
      <c r="AO137" s="12"/>
      <c r="AP137" s="12"/>
      <c r="AQ137" s="12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</row>
    <row r="138" spans="1:184" ht="12.75" thickBot="1" x14ac:dyDescent="0.25">
      <c r="A138" s="572" t="s">
        <v>55</v>
      </c>
      <c r="B138" s="311">
        <f t="shared" ref="B138:AC138" si="150">+B137+B130+B119+B115+B109+B102</f>
        <v>432</v>
      </c>
      <c r="C138" s="312">
        <f t="shared" si="150"/>
        <v>437</v>
      </c>
      <c r="D138" s="313">
        <f t="shared" si="150"/>
        <v>414</v>
      </c>
      <c r="E138" s="314">
        <f t="shared" si="150"/>
        <v>396</v>
      </c>
      <c r="F138" s="311">
        <f t="shared" si="150"/>
        <v>420</v>
      </c>
      <c r="G138" s="315">
        <f t="shared" si="150"/>
        <v>470</v>
      </c>
      <c r="H138" s="316">
        <f t="shared" si="150"/>
        <v>502</v>
      </c>
      <c r="I138" s="317">
        <f t="shared" si="150"/>
        <v>482</v>
      </c>
      <c r="J138" s="318">
        <f t="shared" si="150"/>
        <v>467</v>
      </c>
      <c r="K138" s="319">
        <f t="shared" si="150"/>
        <v>440</v>
      </c>
      <c r="L138" s="311">
        <f t="shared" si="150"/>
        <v>471</v>
      </c>
      <c r="M138" s="311">
        <f t="shared" si="150"/>
        <v>513</v>
      </c>
      <c r="N138" s="319">
        <f t="shared" si="150"/>
        <v>460</v>
      </c>
      <c r="O138" s="318">
        <f t="shared" si="150"/>
        <v>506</v>
      </c>
      <c r="P138" s="321">
        <f t="shared" si="150"/>
        <v>551</v>
      </c>
      <c r="Q138" s="319">
        <f t="shared" si="150"/>
        <v>567</v>
      </c>
      <c r="R138" s="320">
        <f t="shared" si="150"/>
        <v>587</v>
      </c>
      <c r="S138" s="320">
        <f t="shared" si="150"/>
        <v>639</v>
      </c>
      <c r="T138" s="319">
        <f t="shared" si="150"/>
        <v>773</v>
      </c>
      <c r="U138" s="814">
        <f t="shared" si="150"/>
        <v>822</v>
      </c>
      <c r="V138" s="321">
        <f t="shared" si="150"/>
        <v>887</v>
      </c>
      <c r="W138" s="321">
        <f t="shared" si="150"/>
        <v>932</v>
      </c>
      <c r="X138" s="321">
        <f t="shared" si="150"/>
        <v>917</v>
      </c>
      <c r="Y138" s="321">
        <f t="shared" si="150"/>
        <v>931</v>
      </c>
      <c r="Z138" s="594">
        <f t="shared" si="150"/>
        <v>974</v>
      </c>
      <c r="AA138" s="186">
        <f t="shared" si="150"/>
        <v>875</v>
      </c>
      <c r="AB138" s="311">
        <f t="shared" si="150"/>
        <v>745</v>
      </c>
      <c r="AC138" s="311">
        <f t="shared" si="150"/>
        <v>749</v>
      </c>
      <c r="AD138" s="311">
        <f>+AD137+AD130+AD119+AD115+AD109+AD102</f>
        <v>737</v>
      </c>
      <c r="AE138" s="320">
        <f>+AE137+AE130+AE119+AE115+AE109+AE102</f>
        <v>766</v>
      </c>
      <c r="AF138" s="419">
        <f t="shared" si="135"/>
        <v>3.9348710990502037E-2</v>
      </c>
      <c r="AG138" s="322">
        <f t="shared" si="136"/>
        <v>-0.2135523613963039</v>
      </c>
      <c r="AH138" s="322">
        <f t="shared" si="137"/>
        <v>-6.8126520681265207E-2</v>
      </c>
      <c r="AI138" s="713">
        <f t="shared" si="138"/>
        <v>750.66666666666663</v>
      </c>
    </row>
    <row r="139" spans="1:184" ht="13.5" thickTop="1" thickBot="1" x14ac:dyDescent="0.25">
      <c r="A139" s="573"/>
      <c r="B139" s="275"/>
      <c r="C139" s="275"/>
      <c r="D139" s="276"/>
      <c r="E139" s="276"/>
      <c r="F139" s="275"/>
      <c r="G139" s="277"/>
      <c r="H139" s="277"/>
      <c r="I139" s="277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75"/>
      <c r="W139" s="275"/>
      <c r="X139" s="275"/>
      <c r="Y139" s="275"/>
      <c r="Z139" s="275"/>
      <c r="AA139" s="275"/>
      <c r="AB139" s="275"/>
      <c r="AC139" s="275"/>
      <c r="AD139" s="275"/>
      <c r="AE139" s="275"/>
      <c r="AF139" s="278" t="str">
        <f t="shared" si="62"/>
        <v xml:space="preserve"> </v>
      </c>
      <c r="AG139" s="278" t="str">
        <f t="shared" si="63"/>
        <v/>
      </c>
      <c r="AH139" s="278" t="str">
        <f t="shared" si="64"/>
        <v xml:space="preserve">  </v>
      </c>
      <c r="AI139" s="714" t="str">
        <f t="shared" si="65"/>
        <v xml:space="preserve">  </v>
      </c>
    </row>
    <row r="140" spans="1:184" ht="14.25" thickTop="1" thickBot="1" x14ac:dyDescent="0.25">
      <c r="A140" s="574" t="s">
        <v>56</v>
      </c>
      <c r="B140" s="285">
        <f t="shared" ref="B140:AD140" si="151">+B138+B80</f>
        <v>5726</v>
      </c>
      <c r="C140" s="285">
        <f t="shared" si="151"/>
        <v>5828</v>
      </c>
      <c r="D140" s="286">
        <f t="shared" si="151"/>
        <v>5948</v>
      </c>
      <c r="E140" s="286">
        <f t="shared" si="151"/>
        <v>5932</v>
      </c>
      <c r="F140" s="285">
        <f t="shared" si="151"/>
        <v>6303</v>
      </c>
      <c r="G140" s="287">
        <f t="shared" si="151"/>
        <v>6530</v>
      </c>
      <c r="H140" s="287">
        <f t="shared" si="151"/>
        <v>6708</v>
      </c>
      <c r="I140" s="287">
        <f t="shared" si="151"/>
        <v>6681</v>
      </c>
      <c r="J140" s="285">
        <f t="shared" si="151"/>
        <v>6833</v>
      </c>
      <c r="K140" s="285">
        <f t="shared" si="151"/>
        <v>6877</v>
      </c>
      <c r="L140" s="285">
        <f t="shared" si="151"/>
        <v>7262</v>
      </c>
      <c r="M140" s="288">
        <f t="shared" si="151"/>
        <v>7454</v>
      </c>
      <c r="N140" s="376">
        <f t="shared" si="151"/>
        <v>7741</v>
      </c>
      <c r="O140" s="381">
        <f t="shared" si="151"/>
        <v>8063</v>
      </c>
      <c r="P140" s="289">
        <f t="shared" si="151"/>
        <v>8257</v>
      </c>
      <c r="Q140" s="376">
        <f t="shared" si="151"/>
        <v>8459</v>
      </c>
      <c r="R140" s="291">
        <f t="shared" si="151"/>
        <v>8556</v>
      </c>
      <c r="S140" s="291">
        <f t="shared" si="151"/>
        <v>8643</v>
      </c>
      <c r="T140" s="853">
        <f>+T138+T80</f>
        <v>8770</v>
      </c>
      <c r="U140" s="815">
        <f t="shared" si="151"/>
        <v>8671</v>
      </c>
      <c r="V140" s="617">
        <f t="shared" si="151"/>
        <v>8748</v>
      </c>
      <c r="W140" s="285">
        <f t="shared" si="151"/>
        <v>8714</v>
      </c>
      <c r="X140" s="285">
        <f t="shared" si="151"/>
        <v>8567</v>
      </c>
      <c r="Y140" s="285">
        <f t="shared" si="151"/>
        <v>8617</v>
      </c>
      <c r="Z140" s="288">
        <f t="shared" si="151"/>
        <v>8124</v>
      </c>
      <c r="AA140" s="288">
        <f t="shared" si="151"/>
        <v>7570</v>
      </c>
      <c r="AB140" s="288">
        <f t="shared" si="151"/>
        <v>7123</v>
      </c>
      <c r="AC140" s="288">
        <f t="shared" ref="AC140" si="152">+AC138+AC80</f>
        <v>7030</v>
      </c>
      <c r="AD140" s="288">
        <f t="shared" si="151"/>
        <v>7025</v>
      </c>
      <c r="AE140" s="291">
        <f t="shared" ref="AE140" si="153">+AE138+AE80</f>
        <v>7243</v>
      </c>
      <c r="AF140" s="420">
        <f>IF(AE140&gt;20,(AE140-AD140)/AD140," ")</f>
        <v>3.1032028469750891E-2</v>
      </c>
      <c r="AG140" s="290">
        <f>IF(AE140&gt;20,(AE140-Z140)/Z140,"")</f>
        <v>-0.10844411619891679</v>
      </c>
      <c r="AH140" s="290">
        <f>IF(T140=0,"  ",IF(AE140&gt;20,(AE140-U140)/U140," "))</f>
        <v>-0.16468688732556799</v>
      </c>
      <c r="AI140" s="715">
        <f>IF(AC140=0,"  ",IF(AC140=0,"  ",AVERAGE(AC140:AE140)))</f>
        <v>7099.333333333333</v>
      </c>
    </row>
    <row r="141" spans="1:184" ht="12.75" thickTop="1" x14ac:dyDescent="0.2">
      <c r="A141" s="575" t="s">
        <v>91</v>
      </c>
      <c r="B141" s="279"/>
      <c r="C141" s="279"/>
      <c r="D141" s="576"/>
      <c r="E141" s="576"/>
      <c r="F141" s="577"/>
      <c r="G141" s="577"/>
      <c r="H141" s="578"/>
      <c r="I141" s="578"/>
      <c r="J141" s="578"/>
      <c r="K141" s="579"/>
      <c r="L141" s="580"/>
      <c r="M141" s="801"/>
      <c r="N141" s="801"/>
      <c r="O141" s="801"/>
      <c r="P141" s="801"/>
      <c r="Q141" s="801"/>
      <c r="R141" s="579"/>
      <c r="S141" s="579"/>
      <c r="T141" s="579"/>
      <c r="U141" s="579"/>
      <c r="V141" s="579"/>
      <c r="W141" s="579"/>
      <c r="X141" s="579"/>
      <c r="Y141" s="579"/>
      <c r="Z141" s="579"/>
      <c r="AA141" s="579"/>
      <c r="AB141" s="579"/>
      <c r="AC141" s="579"/>
      <c r="AD141" s="579"/>
      <c r="AE141" s="579"/>
      <c r="AF141" s="581"/>
      <c r="AG141" s="582"/>
      <c r="AH141" s="583"/>
      <c r="AI141" s="584"/>
    </row>
    <row r="142" spans="1:184" x14ac:dyDescent="0.2">
      <c r="A142" s="575" t="s">
        <v>92</v>
      </c>
      <c r="B142" s="585"/>
      <c r="C142" s="585"/>
      <c r="D142" s="586"/>
      <c r="E142" s="586"/>
      <c r="F142" s="279"/>
      <c r="G142" s="279"/>
      <c r="H142" s="587"/>
      <c r="I142" s="587"/>
      <c r="J142" s="588"/>
      <c r="K142" s="587"/>
      <c r="L142" s="589"/>
      <c r="M142" s="587"/>
      <c r="N142" s="587"/>
      <c r="O142" s="590"/>
      <c r="P142" s="590"/>
      <c r="Q142" s="590"/>
      <c r="R142" s="590"/>
      <c r="S142" s="590"/>
      <c r="T142" s="590"/>
      <c r="U142" s="590"/>
      <c r="V142" s="590"/>
      <c r="W142" s="590"/>
      <c r="X142" s="590"/>
      <c r="Y142" s="590"/>
      <c r="Z142" s="590"/>
      <c r="AA142" s="590"/>
      <c r="AB142" s="590"/>
      <c r="AC142" s="590"/>
      <c r="AD142" s="590"/>
      <c r="AE142" s="590"/>
      <c r="AF142" s="581"/>
      <c r="AG142" s="582"/>
      <c r="AH142" s="581"/>
    </row>
    <row r="143" spans="1:184" ht="14.25" x14ac:dyDescent="0.2">
      <c r="A143" s="591" t="s">
        <v>95</v>
      </c>
      <c r="X143" s="283"/>
      <c r="Y143" s="283"/>
      <c r="Z143" s="283"/>
      <c r="AA143" s="283"/>
      <c r="AB143" s="283"/>
      <c r="AC143" s="283"/>
      <c r="AD143" s="283"/>
      <c r="AE143" s="283"/>
    </row>
    <row r="144" spans="1:184" ht="15" x14ac:dyDescent="0.25">
      <c r="A144" s="591" t="s">
        <v>94</v>
      </c>
    </row>
    <row r="145" spans="1:1" x14ac:dyDescent="0.2">
      <c r="A145" s="591"/>
    </row>
  </sheetData>
  <sortState xmlns:xlrd2="http://schemas.microsoft.com/office/spreadsheetml/2017/richdata2" ref="A115:GE122">
    <sortCondition ref="A115:A122"/>
  </sortState>
  <mergeCells count="3">
    <mergeCell ref="M141:Q141"/>
    <mergeCell ref="A2:AI2"/>
    <mergeCell ref="A83:AI83"/>
  </mergeCells>
  <printOptions horizontalCentered="1"/>
  <pageMargins left="0.2" right="0.2" top="0.5" bottom="0.5" header="0.67" footer="0.25"/>
  <pageSetup scale="80" orientation="portrait" r:id="rId1"/>
  <headerFooter alignWithMargins="0">
    <oddFooter>&amp;L&amp;"Times New Roman,Regular"&amp;8Source: Fall EIS File&amp;C&amp;"Times New Roman,Bold"&amp;11 C-1.0&amp;R&amp;P of &amp;N</oddFooter>
  </headerFooter>
  <rowBreaks count="1" manualBreakCount="1">
    <brk id="81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D2ED-DD58-40F7-BEEE-8620A79F02F3}">
  <dimension ref="A1:FX66"/>
  <sheetViews>
    <sheetView showGridLines="0" zoomScaleNormal="100" zoomScaleSheetLayoutView="75" workbookViewId="0">
      <pane xSplit="19" topLeftCell="T1" activePane="topRight" state="frozen"/>
      <selection pane="topRight" activeCell="AF38" sqref="A38:AF38"/>
    </sheetView>
  </sheetViews>
  <sheetFormatPr defaultRowHeight="12.75" x14ac:dyDescent="0.2"/>
  <cols>
    <col min="1" max="1" width="49.28515625" style="281" customWidth="1"/>
    <col min="2" max="7" width="7.7109375" style="281" hidden="1" customWidth="1"/>
    <col min="8" max="11" width="7.7109375" style="592" hidden="1" customWidth="1"/>
    <col min="12" max="12" width="7.7109375" style="593" hidden="1" customWidth="1"/>
    <col min="13" max="14" width="7.7109375" style="592" hidden="1" customWidth="1"/>
    <col min="15" max="16" width="7.7109375" style="282" hidden="1" customWidth="1"/>
    <col min="17" max="17" width="6.7109375" style="282" hidden="1" customWidth="1"/>
    <col min="18" max="18" width="7.42578125" style="282" hidden="1" customWidth="1"/>
    <col min="19" max="19" width="6.7109375" style="282" hidden="1" customWidth="1"/>
    <col min="20" max="20" width="8.28515625" style="282" customWidth="1"/>
    <col min="21" max="24" width="8.28515625" style="282" hidden="1" customWidth="1"/>
    <col min="25" max="30" width="8.28515625" style="282" customWidth="1"/>
    <col min="31" max="31" width="7.85546875" style="473" customWidth="1"/>
    <col min="32" max="32" width="9.42578125" style="294" customWidth="1"/>
    <col min="33" max="34" width="9.140625" style="471" customWidth="1"/>
    <col min="35" max="39" width="9.140625" style="17" customWidth="1"/>
    <col min="40" max="16384" width="9.140625" style="8"/>
  </cols>
  <sheetData>
    <row r="1" spans="1:180" ht="15.75" x14ac:dyDescent="0.25">
      <c r="A1" s="640" t="s">
        <v>131</v>
      </c>
      <c r="B1" s="474"/>
      <c r="C1" s="474"/>
      <c r="D1" s="475"/>
      <c r="E1" s="475"/>
      <c r="F1" s="476"/>
      <c r="G1" s="475"/>
      <c r="H1" s="477"/>
      <c r="I1" s="477"/>
      <c r="J1" s="477"/>
      <c r="K1" s="477"/>
      <c r="L1" s="478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52"/>
      <c r="AF1" s="734"/>
      <c r="AG1" s="453"/>
      <c r="AH1" s="453"/>
      <c r="AI1" s="298"/>
      <c r="AJ1" s="298"/>
      <c r="AK1" s="298"/>
      <c r="AL1" s="298"/>
      <c r="AM1" s="298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  <c r="BA1" s="296"/>
      <c r="BB1" s="296"/>
      <c r="BC1" s="296"/>
      <c r="BD1" s="296"/>
      <c r="BE1" s="296"/>
      <c r="BF1" s="296"/>
      <c r="BG1" s="296"/>
      <c r="BH1" s="296"/>
      <c r="BI1" s="296"/>
      <c r="BJ1" s="296"/>
      <c r="BK1" s="296"/>
      <c r="BL1" s="296"/>
      <c r="BM1" s="296"/>
      <c r="BN1" s="296"/>
      <c r="BO1" s="296"/>
      <c r="BP1" s="296"/>
      <c r="BQ1" s="296"/>
      <c r="BR1" s="296"/>
      <c r="BS1" s="296"/>
      <c r="BT1" s="296"/>
      <c r="BU1" s="296"/>
      <c r="BV1" s="296"/>
      <c r="BW1" s="296"/>
      <c r="BX1" s="296"/>
      <c r="BY1" s="296"/>
      <c r="BZ1" s="296"/>
      <c r="CA1" s="296"/>
      <c r="CB1" s="296"/>
      <c r="CC1" s="296"/>
      <c r="CD1" s="296"/>
      <c r="CE1" s="296"/>
      <c r="CF1" s="296"/>
      <c r="CG1" s="296"/>
      <c r="CH1" s="296"/>
      <c r="CI1" s="296"/>
      <c r="CJ1" s="296"/>
      <c r="CK1" s="296"/>
      <c r="CL1" s="296"/>
      <c r="CM1" s="296"/>
      <c r="CN1" s="296"/>
      <c r="CO1" s="296"/>
      <c r="CP1" s="296"/>
      <c r="CQ1" s="296"/>
      <c r="CR1" s="296"/>
      <c r="CS1" s="296"/>
      <c r="CT1" s="296"/>
      <c r="CU1" s="296"/>
      <c r="CV1" s="296"/>
      <c r="CW1" s="296"/>
      <c r="CX1" s="296"/>
      <c r="CY1" s="296"/>
      <c r="CZ1" s="296"/>
      <c r="DA1" s="296"/>
      <c r="DB1" s="296"/>
      <c r="DC1" s="296"/>
      <c r="DD1" s="296"/>
      <c r="DE1" s="296"/>
      <c r="DF1" s="296"/>
      <c r="DG1" s="296"/>
      <c r="DH1" s="296"/>
      <c r="DI1" s="296"/>
      <c r="DJ1" s="296"/>
      <c r="DK1" s="296"/>
      <c r="DL1" s="296"/>
      <c r="DM1" s="296"/>
      <c r="DN1" s="296"/>
      <c r="DO1" s="296"/>
      <c r="DP1" s="296"/>
      <c r="DQ1" s="296"/>
      <c r="DR1" s="296"/>
      <c r="DS1" s="296"/>
      <c r="DT1" s="296"/>
      <c r="DU1" s="296"/>
      <c r="DV1" s="296"/>
      <c r="DW1" s="296"/>
      <c r="DX1" s="296"/>
      <c r="DY1" s="296"/>
      <c r="DZ1" s="296"/>
      <c r="EA1" s="296"/>
      <c r="EB1" s="296"/>
      <c r="EC1" s="296"/>
      <c r="ED1" s="296"/>
      <c r="EE1" s="296"/>
      <c r="EF1" s="296"/>
      <c r="EG1" s="296"/>
      <c r="EH1" s="296"/>
      <c r="EI1" s="296"/>
      <c r="EJ1" s="296"/>
      <c r="EK1" s="296"/>
      <c r="EL1" s="296"/>
      <c r="EM1" s="296"/>
      <c r="EN1" s="296"/>
      <c r="EO1" s="296"/>
      <c r="EP1" s="296"/>
      <c r="EQ1" s="296"/>
      <c r="ER1" s="296"/>
      <c r="ES1" s="296"/>
      <c r="ET1" s="296"/>
      <c r="EU1" s="296"/>
      <c r="EV1" s="296"/>
      <c r="EW1" s="296"/>
      <c r="EX1" s="296"/>
      <c r="EY1" s="296"/>
      <c r="EZ1" s="296"/>
      <c r="FA1" s="296"/>
      <c r="FB1" s="296"/>
      <c r="FC1" s="296"/>
      <c r="FD1" s="296"/>
      <c r="FE1" s="296"/>
      <c r="FF1" s="296"/>
      <c r="FG1" s="296"/>
      <c r="FH1" s="296"/>
      <c r="FI1" s="296"/>
      <c r="FJ1" s="296"/>
      <c r="FK1" s="296"/>
      <c r="FL1" s="296"/>
      <c r="FM1" s="296"/>
      <c r="FN1" s="296"/>
      <c r="FO1" s="296"/>
      <c r="FP1" s="296"/>
      <c r="FQ1" s="296"/>
      <c r="FR1" s="296"/>
      <c r="FS1" s="296"/>
      <c r="FT1" s="296"/>
      <c r="FU1" s="296"/>
      <c r="FV1" s="296"/>
      <c r="FW1" s="296"/>
      <c r="FX1" s="296"/>
    </row>
    <row r="2" spans="1:180" ht="9.75" customHeight="1" x14ac:dyDescent="0.25">
      <c r="A2" s="802"/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  <c r="AD2" s="802"/>
      <c r="AE2" s="452"/>
      <c r="AF2" s="734"/>
      <c r="AG2" s="453"/>
      <c r="AH2" s="453"/>
      <c r="AI2" s="298"/>
      <c r="AJ2" s="298"/>
      <c r="AK2" s="298"/>
      <c r="AL2" s="298"/>
      <c r="AM2" s="298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6"/>
      <c r="CB2" s="296"/>
      <c r="CC2" s="296"/>
      <c r="CD2" s="296"/>
      <c r="CE2" s="296"/>
      <c r="CF2" s="296"/>
      <c r="CG2" s="296"/>
      <c r="CH2" s="296"/>
      <c r="CI2" s="296"/>
      <c r="CJ2" s="296"/>
      <c r="CK2" s="296"/>
      <c r="CL2" s="296"/>
      <c r="CM2" s="296"/>
      <c r="CN2" s="296"/>
      <c r="CO2" s="296"/>
      <c r="CP2" s="296"/>
      <c r="CQ2" s="296"/>
      <c r="CR2" s="296"/>
      <c r="CS2" s="296"/>
      <c r="CT2" s="296"/>
      <c r="CU2" s="296"/>
      <c r="CV2" s="296"/>
      <c r="CW2" s="296"/>
      <c r="CX2" s="296"/>
      <c r="CY2" s="296"/>
      <c r="CZ2" s="296"/>
      <c r="DA2" s="296"/>
      <c r="DB2" s="296"/>
      <c r="DC2" s="296"/>
      <c r="DD2" s="296"/>
      <c r="DE2" s="296"/>
      <c r="DF2" s="296"/>
      <c r="DG2" s="296"/>
      <c r="DH2" s="296"/>
      <c r="DI2" s="296"/>
      <c r="DJ2" s="296"/>
      <c r="DK2" s="296"/>
      <c r="DL2" s="296"/>
      <c r="DM2" s="296"/>
      <c r="DN2" s="296"/>
      <c r="DO2" s="296"/>
      <c r="DP2" s="296"/>
      <c r="DQ2" s="296"/>
      <c r="DR2" s="296"/>
      <c r="DS2" s="296"/>
      <c r="DT2" s="296"/>
      <c r="DU2" s="296"/>
      <c r="DV2" s="296"/>
      <c r="DW2" s="296"/>
      <c r="DX2" s="296"/>
      <c r="DY2" s="296"/>
      <c r="DZ2" s="296"/>
      <c r="EA2" s="296"/>
      <c r="EB2" s="296"/>
      <c r="EC2" s="296"/>
      <c r="ED2" s="296"/>
      <c r="EE2" s="296"/>
      <c r="EF2" s="296"/>
      <c r="EG2" s="296"/>
      <c r="EH2" s="296"/>
      <c r="EI2" s="296"/>
      <c r="EJ2" s="296"/>
      <c r="EK2" s="296"/>
      <c r="EL2" s="296"/>
      <c r="EM2" s="296"/>
      <c r="EN2" s="296"/>
      <c r="EO2" s="296"/>
      <c r="EP2" s="296"/>
      <c r="EQ2" s="296"/>
      <c r="ER2" s="296"/>
      <c r="ES2" s="296"/>
      <c r="ET2" s="296"/>
      <c r="EU2" s="296"/>
      <c r="EV2" s="296"/>
      <c r="EW2" s="296"/>
      <c r="EX2" s="296"/>
      <c r="EY2" s="296"/>
      <c r="EZ2" s="296"/>
      <c r="FA2" s="296"/>
      <c r="FB2" s="296"/>
      <c r="FC2" s="296"/>
      <c r="FD2" s="296"/>
      <c r="FE2" s="296"/>
      <c r="FF2" s="296"/>
      <c r="FG2" s="296"/>
      <c r="FH2" s="296"/>
      <c r="FI2" s="296"/>
      <c r="FJ2" s="296"/>
      <c r="FK2" s="296"/>
      <c r="FL2" s="296"/>
      <c r="FM2" s="296"/>
      <c r="FN2" s="296"/>
      <c r="FO2" s="296"/>
      <c r="FP2" s="296"/>
      <c r="FQ2" s="296"/>
      <c r="FR2" s="296"/>
      <c r="FS2" s="296"/>
      <c r="FT2" s="296"/>
      <c r="FU2" s="296"/>
      <c r="FV2" s="296"/>
      <c r="FW2" s="296"/>
      <c r="FX2" s="296"/>
    </row>
    <row r="3" spans="1:180" x14ac:dyDescent="0.2">
      <c r="A3" s="480"/>
      <c r="B3" s="481" t="s">
        <v>0</v>
      </c>
      <c r="C3" s="482" t="s">
        <v>0</v>
      </c>
      <c r="D3" s="482" t="s">
        <v>0</v>
      </c>
      <c r="E3" s="483" t="s">
        <v>0</v>
      </c>
      <c r="F3" s="481" t="s">
        <v>0</v>
      </c>
      <c r="G3" s="484" t="s">
        <v>0</v>
      </c>
      <c r="H3" s="485" t="s">
        <v>0</v>
      </c>
      <c r="I3" s="486" t="s">
        <v>0</v>
      </c>
      <c r="J3" s="487" t="s">
        <v>38</v>
      </c>
      <c r="K3" s="488" t="s">
        <v>38</v>
      </c>
      <c r="L3" s="488" t="s">
        <v>38</v>
      </c>
      <c r="M3" s="489" t="s">
        <v>38</v>
      </c>
      <c r="N3" s="490" t="s">
        <v>0</v>
      </c>
      <c r="O3" s="491" t="s">
        <v>0</v>
      </c>
      <c r="P3" s="492" t="s">
        <v>0</v>
      </c>
      <c r="Q3" s="607" t="s">
        <v>0</v>
      </c>
      <c r="R3" s="493" t="s">
        <v>0</v>
      </c>
      <c r="S3" s="493" t="s">
        <v>0</v>
      </c>
      <c r="T3" s="716" t="s">
        <v>0</v>
      </c>
      <c r="U3" s="634" t="s">
        <v>0</v>
      </c>
      <c r="V3" s="494" t="s">
        <v>0</v>
      </c>
      <c r="W3" s="494" t="s">
        <v>0</v>
      </c>
      <c r="X3" s="494" t="s">
        <v>0</v>
      </c>
      <c r="Y3" s="494" t="s">
        <v>0</v>
      </c>
      <c r="Z3" s="494" t="s">
        <v>0</v>
      </c>
      <c r="AA3" s="494" t="s">
        <v>0</v>
      </c>
      <c r="AB3" s="494" t="s">
        <v>0</v>
      </c>
      <c r="AC3" s="597" t="s">
        <v>0</v>
      </c>
      <c r="AD3" s="495" t="s">
        <v>0</v>
      </c>
      <c r="AE3" s="496"/>
      <c r="AF3" s="734"/>
      <c r="AG3" s="454"/>
      <c r="AH3" s="454"/>
      <c r="AI3" s="299"/>
      <c r="AJ3" s="299"/>
      <c r="AK3" s="299"/>
      <c r="AL3" s="299"/>
      <c r="AM3" s="299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5"/>
      <c r="CL3" s="295"/>
      <c r="CM3" s="295"/>
      <c r="CN3" s="295"/>
      <c r="CO3" s="295"/>
      <c r="CP3" s="295"/>
      <c r="CQ3" s="295"/>
      <c r="CR3" s="295"/>
      <c r="CS3" s="295"/>
      <c r="CT3" s="295"/>
      <c r="CU3" s="295"/>
      <c r="CV3" s="295"/>
      <c r="CW3" s="295"/>
      <c r="CX3" s="295"/>
      <c r="CY3" s="295"/>
      <c r="CZ3" s="295"/>
      <c r="DA3" s="295"/>
      <c r="DB3" s="295"/>
      <c r="DC3" s="295"/>
      <c r="DD3" s="295"/>
      <c r="DE3" s="295"/>
      <c r="DF3" s="295"/>
      <c r="DG3" s="295"/>
      <c r="DH3" s="295"/>
      <c r="DI3" s="295"/>
      <c r="DJ3" s="295"/>
      <c r="DK3" s="295"/>
      <c r="DL3" s="295"/>
      <c r="DM3" s="295"/>
      <c r="DN3" s="295"/>
      <c r="DO3" s="295"/>
      <c r="DP3" s="295"/>
      <c r="DQ3" s="295"/>
      <c r="DR3" s="295"/>
      <c r="DS3" s="295"/>
      <c r="DT3" s="295"/>
      <c r="DU3" s="295"/>
      <c r="DV3" s="295"/>
      <c r="DW3" s="295"/>
      <c r="DX3" s="295"/>
      <c r="DY3" s="295"/>
      <c r="DZ3" s="295"/>
      <c r="EA3" s="295"/>
      <c r="EB3" s="295"/>
      <c r="EC3" s="295"/>
      <c r="ED3" s="295"/>
      <c r="EE3" s="295"/>
      <c r="EF3" s="295"/>
      <c r="EG3" s="295"/>
      <c r="EH3" s="295"/>
      <c r="EI3" s="295"/>
      <c r="EJ3" s="295"/>
      <c r="EK3" s="295"/>
      <c r="EL3" s="295"/>
      <c r="EM3" s="295"/>
      <c r="EN3" s="295"/>
      <c r="EO3" s="295"/>
      <c r="EP3" s="295"/>
      <c r="EQ3" s="295"/>
      <c r="ER3" s="295"/>
      <c r="ES3" s="295"/>
      <c r="ET3" s="295"/>
      <c r="EU3" s="295"/>
      <c r="EV3" s="295"/>
      <c r="EW3" s="295"/>
      <c r="EX3" s="295"/>
      <c r="EY3" s="295"/>
      <c r="EZ3" s="295"/>
      <c r="FA3" s="295"/>
      <c r="FB3" s="295"/>
      <c r="FC3" s="295"/>
      <c r="FD3" s="295"/>
      <c r="FE3" s="295"/>
      <c r="FF3" s="295"/>
      <c r="FG3" s="295"/>
      <c r="FH3" s="295"/>
      <c r="FI3" s="295"/>
      <c r="FJ3" s="295"/>
      <c r="FK3" s="295"/>
      <c r="FL3" s="295"/>
      <c r="FM3" s="295"/>
      <c r="FN3" s="295"/>
      <c r="FO3" s="295"/>
      <c r="FP3" s="295"/>
      <c r="FQ3" s="497"/>
      <c r="FR3" s="497"/>
      <c r="FS3" s="497"/>
      <c r="FT3" s="497"/>
      <c r="FU3" s="497"/>
      <c r="FV3" s="497"/>
      <c r="FW3" s="497"/>
      <c r="FX3" s="497"/>
    </row>
    <row r="4" spans="1:180" ht="13.5" thickBot="1" x14ac:dyDescent="0.25">
      <c r="A4" s="498" t="s">
        <v>100</v>
      </c>
      <c r="B4" s="499">
        <v>1996</v>
      </c>
      <c r="C4" s="500">
        <v>1997</v>
      </c>
      <c r="D4" s="500">
        <v>1998</v>
      </c>
      <c r="E4" s="501">
        <v>1999</v>
      </c>
      <c r="F4" s="499">
        <v>2000</v>
      </c>
      <c r="G4" s="502">
        <v>2001</v>
      </c>
      <c r="H4" s="503">
        <v>2002</v>
      </c>
      <c r="I4" s="504">
        <v>2003</v>
      </c>
      <c r="J4" s="505">
        <v>2004</v>
      </c>
      <c r="K4" s="506">
        <v>2005</v>
      </c>
      <c r="L4" s="506">
        <v>2006</v>
      </c>
      <c r="M4" s="507">
        <v>2007</v>
      </c>
      <c r="N4" s="508">
        <v>2008</v>
      </c>
      <c r="O4" s="509">
        <v>2009</v>
      </c>
      <c r="P4" s="510">
        <v>2010</v>
      </c>
      <c r="Q4" s="608">
        <v>2011</v>
      </c>
      <c r="R4" s="511">
        <v>2012</v>
      </c>
      <c r="S4" s="511">
        <v>2013</v>
      </c>
      <c r="T4" s="717">
        <v>2014</v>
      </c>
      <c r="U4" s="635">
        <v>2015</v>
      </c>
      <c r="V4" s="512">
        <v>2016</v>
      </c>
      <c r="W4" s="512">
        <v>2017</v>
      </c>
      <c r="X4" s="512">
        <v>2018</v>
      </c>
      <c r="Y4" s="512">
        <v>2019</v>
      </c>
      <c r="Z4" s="512">
        <v>2020</v>
      </c>
      <c r="AA4" s="512">
        <v>2021</v>
      </c>
      <c r="AB4" s="512">
        <v>2022</v>
      </c>
      <c r="AC4" s="679">
        <v>2023</v>
      </c>
      <c r="AD4" s="513">
        <v>2024</v>
      </c>
      <c r="AE4" s="496"/>
      <c r="AF4" s="734"/>
      <c r="AG4" s="454"/>
      <c r="AH4" s="454"/>
      <c r="AI4" s="299"/>
      <c r="AJ4" s="299"/>
      <c r="AK4" s="299"/>
      <c r="AL4" s="299"/>
      <c r="AM4" s="299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295"/>
      <c r="DH4" s="295"/>
      <c r="DI4" s="295"/>
      <c r="DJ4" s="295"/>
      <c r="DK4" s="295"/>
      <c r="DL4" s="295"/>
      <c r="DM4" s="295"/>
      <c r="DN4" s="295"/>
      <c r="DO4" s="295"/>
      <c r="DP4" s="295"/>
      <c r="DQ4" s="295"/>
      <c r="DR4" s="295"/>
      <c r="DS4" s="295"/>
      <c r="DT4" s="295"/>
      <c r="DU4" s="295"/>
      <c r="DV4" s="295"/>
      <c r="DW4" s="295"/>
      <c r="DX4" s="295"/>
      <c r="DY4" s="295"/>
      <c r="DZ4" s="295"/>
      <c r="EA4" s="295"/>
      <c r="EB4" s="295"/>
      <c r="EC4" s="295"/>
      <c r="ED4" s="295"/>
      <c r="EE4" s="295"/>
      <c r="EF4" s="295"/>
      <c r="EG4" s="295"/>
      <c r="EH4" s="295"/>
      <c r="EI4" s="295"/>
      <c r="EJ4" s="295"/>
      <c r="EK4" s="295"/>
      <c r="EL4" s="295"/>
      <c r="EM4" s="295"/>
      <c r="EN4" s="295"/>
      <c r="EO4" s="295"/>
      <c r="EP4" s="295"/>
      <c r="EQ4" s="295"/>
      <c r="ER4" s="295"/>
      <c r="ES4" s="295"/>
      <c r="ET4" s="295"/>
      <c r="EU4" s="295"/>
      <c r="EV4" s="295"/>
      <c r="EW4" s="295"/>
      <c r="EX4" s="295"/>
      <c r="EY4" s="295"/>
      <c r="EZ4" s="295"/>
      <c r="FA4" s="295"/>
      <c r="FB4" s="295"/>
      <c r="FC4" s="295"/>
      <c r="FD4" s="295"/>
      <c r="FE4" s="295"/>
      <c r="FF4" s="295"/>
      <c r="FG4" s="295"/>
      <c r="FH4" s="295"/>
      <c r="FI4" s="295"/>
      <c r="FJ4" s="295"/>
      <c r="FK4" s="295"/>
      <c r="FL4" s="295"/>
      <c r="FM4" s="295"/>
      <c r="FN4" s="295"/>
      <c r="FO4" s="295"/>
      <c r="FP4" s="295"/>
      <c r="FQ4" s="497"/>
      <c r="FR4" s="497"/>
      <c r="FS4" s="497"/>
      <c r="FT4" s="497"/>
      <c r="FU4" s="497"/>
      <c r="FV4" s="497"/>
      <c r="FW4" s="497"/>
      <c r="FX4" s="497"/>
    </row>
    <row r="5" spans="1:180" ht="13.5" thickTop="1" x14ac:dyDescent="0.2">
      <c r="A5" s="516" t="s">
        <v>24</v>
      </c>
      <c r="B5" s="302"/>
      <c r="C5" s="302"/>
      <c r="D5" s="303"/>
      <c r="E5" s="303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456"/>
      <c r="AG5" s="457"/>
      <c r="AH5" s="457"/>
      <c r="AI5" s="12"/>
      <c r="AJ5" s="12"/>
      <c r="AK5" s="12"/>
      <c r="AL5" s="12"/>
      <c r="AM5" s="12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</row>
    <row r="6" spans="1:180" x14ac:dyDescent="0.2">
      <c r="A6" s="517" t="s">
        <v>63</v>
      </c>
      <c r="B6" s="25"/>
      <c r="C6" s="25"/>
      <c r="D6" s="27"/>
      <c r="E6" s="27"/>
      <c r="F6" s="25"/>
      <c r="G6" s="28"/>
      <c r="H6" s="28"/>
      <c r="I6" s="28"/>
      <c r="J6" s="25"/>
      <c r="K6" s="25"/>
      <c r="L6" s="25"/>
      <c r="M6" s="25"/>
      <c r="N6" s="25"/>
      <c r="O6" s="25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518"/>
      <c r="AG6" s="457"/>
      <c r="AH6" s="457"/>
      <c r="AI6" s="12"/>
      <c r="AJ6" s="12"/>
      <c r="AK6" s="12"/>
      <c r="AL6" s="12"/>
      <c r="AM6" s="12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</row>
    <row r="7" spans="1:180" x14ac:dyDescent="0.2">
      <c r="A7" s="519" t="s">
        <v>64</v>
      </c>
      <c r="B7" s="33"/>
      <c r="C7" s="33"/>
      <c r="D7" s="34"/>
      <c r="E7" s="34"/>
      <c r="F7" s="33"/>
      <c r="G7" s="35"/>
      <c r="H7" s="35"/>
      <c r="I7" s="35"/>
      <c r="J7" s="33"/>
      <c r="K7" s="33"/>
      <c r="L7" s="33"/>
      <c r="M7" s="33"/>
      <c r="N7" s="33"/>
      <c r="O7" s="33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518"/>
      <c r="AF7" s="735" t="s">
        <v>96</v>
      </c>
      <c r="AG7" s="457"/>
      <c r="AH7" s="457"/>
      <c r="AI7" s="12"/>
      <c r="AJ7" s="12"/>
      <c r="AK7" s="12"/>
      <c r="AL7" s="12"/>
      <c r="AM7" s="12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</row>
    <row r="8" spans="1:180" ht="13.5" x14ac:dyDescent="0.2">
      <c r="A8" s="520" t="s">
        <v>85</v>
      </c>
      <c r="B8" s="390">
        <v>0</v>
      </c>
      <c r="C8" s="391">
        <v>0</v>
      </c>
      <c r="D8" s="392">
        <v>0</v>
      </c>
      <c r="E8" s="618">
        <v>0</v>
      </c>
      <c r="F8" s="390">
        <v>0</v>
      </c>
      <c r="G8" s="393">
        <v>3</v>
      </c>
      <c r="H8" s="393">
        <v>67</v>
      </c>
      <c r="I8" s="234">
        <v>71</v>
      </c>
      <c r="J8" s="390">
        <v>80</v>
      </c>
      <c r="K8" s="390">
        <v>85</v>
      </c>
      <c r="L8" s="390">
        <v>106</v>
      </c>
      <c r="M8" s="390">
        <v>129</v>
      </c>
      <c r="N8" s="394">
        <v>124</v>
      </c>
      <c r="O8" s="351">
        <v>108</v>
      </c>
      <c r="P8" s="395">
        <v>107</v>
      </c>
      <c r="Q8" s="609">
        <v>105</v>
      </c>
      <c r="R8" s="440">
        <v>102</v>
      </c>
      <c r="S8" s="440">
        <v>100</v>
      </c>
      <c r="T8" s="440">
        <v>63</v>
      </c>
      <c r="U8" s="395">
        <v>20</v>
      </c>
      <c r="V8" s="396">
        <v>7</v>
      </c>
      <c r="W8" s="396">
        <v>0</v>
      </c>
      <c r="X8" s="396">
        <v>0</v>
      </c>
      <c r="Y8" s="396">
        <v>0</v>
      </c>
      <c r="Z8" s="396">
        <v>0</v>
      </c>
      <c r="AA8" s="396">
        <v>0</v>
      </c>
      <c r="AB8" s="396">
        <v>0</v>
      </c>
      <c r="AC8" s="598">
        <v>0</v>
      </c>
      <c r="AD8" s="421">
        <v>0</v>
      </c>
      <c r="AE8" s="518"/>
      <c r="AF8" s="294">
        <f>RANK(AD8,$AD$8:$AD$65)</f>
        <v>51</v>
      </c>
      <c r="AG8" s="457"/>
      <c r="AH8" s="457"/>
      <c r="AI8" s="12"/>
      <c r="AJ8" s="12"/>
      <c r="AK8" s="12"/>
      <c r="AL8" s="12"/>
      <c r="AM8" s="12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</row>
    <row r="9" spans="1:180" x14ac:dyDescent="0.2">
      <c r="A9" s="755" t="s">
        <v>32</v>
      </c>
      <c r="B9" s="756">
        <v>0</v>
      </c>
      <c r="C9" s="757">
        <v>0</v>
      </c>
      <c r="D9" s="757">
        <v>0</v>
      </c>
      <c r="E9" s="758">
        <v>0</v>
      </c>
      <c r="F9" s="756">
        <v>0</v>
      </c>
      <c r="G9" s="759">
        <v>0</v>
      </c>
      <c r="H9" s="759">
        <v>37</v>
      </c>
      <c r="I9" s="760">
        <v>85</v>
      </c>
      <c r="J9" s="761">
        <v>98</v>
      </c>
      <c r="K9" s="756">
        <v>149</v>
      </c>
      <c r="L9" s="762">
        <v>207</v>
      </c>
      <c r="M9" s="762">
        <v>231</v>
      </c>
      <c r="N9" s="763">
        <v>235</v>
      </c>
      <c r="O9" s="761">
        <v>298</v>
      </c>
      <c r="P9" s="764">
        <v>370</v>
      </c>
      <c r="Q9" s="765">
        <v>414</v>
      </c>
      <c r="R9" s="766">
        <v>497</v>
      </c>
      <c r="S9" s="766">
        <v>536</v>
      </c>
      <c r="T9" s="767">
        <v>542</v>
      </c>
      <c r="U9" s="764">
        <v>551</v>
      </c>
      <c r="V9" s="768">
        <v>546</v>
      </c>
      <c r="W9" s="768">
        <v>547</v>
      </c>
      <c r="X9" s="768">
        <v>529</v>
      </c>
      <c r="Y9" s="768">
        <v>533</v>
      </c>
      <c r="Z9" s="768">
        <v>522</v>
      </c>
      <c r="AA9" s="768">
        <v>493</v>
      </c>
      <c r="AB9" s="768">
        <v>437</v>
      </c>
      <c r="AC9" s="769">
        <v>418</v>
      </c>
      <c r="AD9" s="626">
        <v>389</v>
      </c>
      <c r="AE9" s="754"/>
      <c r="AF9" s="736">
        <f t="shared" ref="AF9:AF65" si="0">RANK(AD9,$AD$8:$AD$65)</f>
        <v>2</v>
      </c>
      <c r="AG9" s="457"/>
      <c r="AH9" s="457"/>
      <c r="AI9" s="12"/>
      <c r="AJ9" s="12"/>
      <c r="AK9" s="12"/>
      <c r="AL9" s="12"/>
      <c r="AM9" s="12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</row>
    <row r="10" spans="1:180" x14ac:dyDescent="0.2">
      <c r="A10" s="521" t="s">
        <v>128</v>
      </c>
      <c r="B10" s="48"/>
      <c r="C10" s="49"/>
      <c r="D10" s="50"/>
      <c r="E10" s="270"/>
      <c r="F10" s="48"/>
      <c r="G10" s="52"/>
      <c r="H10" s="115"/>
      <c r="I10" s="53"/>
      <c r="J10" s="54"/>
      <c r="K10" s="48"/>
      <c r="L10" s="48"/>
      <c r="M10" s="55"/>
      <c r="N10" s="343"/>
      <c r="O10" s="54"/>
      <c r="P10" s="271"/>
      <c r="Q10" s="610"/>
      <c r="R10" s="442">
        <v>0</v>
      </c>
      <c r="S10" s="442"/>
      <c r="T10" s="442"/>
      <c r="U10" s="271"/>
      <c r="V10" s="56"/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5</v>
      </c>
      <c r="AC10" s="379">
        <v>85</v>
      </c>
      <c r="AD10" s="423">
        <v>120</v>
      </c>
      <c r="AE10" s="518"/>
      <c r="AF10" s="294">
        <f t="shared" si="0"/>
        <v>15</v>
      </c>
      <c r="AG10" s="457"/>
      <c r="AH10" s="457"/>
      <c r="AI10" s="12"/>
      <c r="AJ10" s="12"/>
      <c r="AK10" s="12"/>
      <c r="AL10" s="12"/>
      <c r="AM10" s="12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</row>
    <row r="11" spans="1:180" x14ac:dyDescent="0.2">
      <c r="A11" s="522" t="s">
        <v>46</v>
      </c>
      <c r="B11" s="58">
        <v>35</v>
      </c>
      <c r="C11" s="22">
        <v>37</v>
      </c>
      <c r="D11" s="24">
        <v>38</v>
      </c>
      <c r="E11" s="59">
        <v>25</v>
      </c>
      <c r="F11" s="58">
        <v>29</v>
      </c>
      <c r="G11" s="9">
        <v>31</v>
      </c>
      <c r="H11" s="60">
        <v>24</v>
      </c>
      <c r="I11" s="18">
        <v>27</v>
      </c>
      <c r="J11" s="61">
        <v>35</v>
      </c>
      <c r="K11" s="58">
        <v>39</v>
      </c>
      <c r="L11" s="58">
        <v>34</v>
      </c>
      <c r="M11" s="7">
        <v>36</v>
      </c>
      <c r="N11" s="344">
        <v>36</v>
      </c>
      <c r="O11" s="61">
        <v>41</v>
      </c>
      <c r="P11" s="199">
        <v>50</v>
      </c>
      <c r="Q11" s="354">
        <v>58</v>
      </c>
      <c r="R11" s="443">
        <v>59</v>
      </c>
      <c r="S11" s="443">
        <v>52</v>
      </c>
      <c r="T11" s="687">
        <v>61</v>
      </c>
      <c r="U11" s="199">
        <v>64</v>
      </c>
      <c r="V11" s="10">
        <v>57</v>
      </c>
      <c r="W11" s="10">
        <v>73</v>
      </c>
      <c r="X11" s="10">
        <v>67</v>
      </c>
      <c r="Y11" s="10">
        <v>67</v>
      </c>
      <c r="Z11" s="10">
        <v>61</v>
      </c>
      <c r="AA11" s="10">
        <v>59</v>
      </c>
      <c r="AB11" s="10">
        <v>59</v>
      </c>
      <c r="AC11" s="269">
        <v>52</v>
      </c>
      <c r="AD11" s="424">
        <v>48</v>
      </c>
      <c r="AE11" s="518"/>
      <c r="AF11" s="294">
        <f t="shared" si="0"/>
        <v>31</v>
      </c>
      <c r="AG11" s="457"/>
      <c r="AH11" s="457"/>
      <c r="AI11" s="12"/>
      <c r="AJ11" s="12"/>
      <c r="AK11" s="12"/>
      <c r="AL11" s="12"/>
      <c r="AM11" s="12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</row>
    <row r="12" spans="1:180" ht="14.25" x14ac:dyDescent="0.2">
      <c r="A12" s="523" t="s">
        <v>93</v>
      </c>
      <c r="B12" s="40">
        <v>0</v>
      </c>
      <c r="C12" s="41">
        <v>0</v>
      </c>
      <c r="D12" s="42">
        <v>0</v>
      </c>
      <c r="E12" s="43">
        <v>0</v>
      </c>
      <c r="F12" s="45">
        <v>0</v>
      </c>
      <c r="G12" s="44">
        <v>0</v>
      </c>
      <c r="H12" s="44">
        <v>0</v>
      </c>
      <c r="I12" s="18">
        <v>0</v>
      </c>
      <c r="J12" s="40">
        <v>0</v>
      </c>
      <c r="K12" s="40">
        <v>0</v>
      </c>
      <c r="L12" s="40">
        <v>0</v>
      </c>
      <c r="M12" s="40">
        <v>0</v>
      </c>
      <c r="N12" s="342">
        <v>0</v>
      </c>
      <c r="O12" s="156">
        <v>0</v>
      </c>
      <c r="P12" s="348">
        <v>0</v>
      </c>
      <c r="Q12" s="611">
        <v>0</v>
      </c>
      <c r="R12" s="441">
        <v>0</v>
      </c>
      <c r="S12" s="441">
        <v>0</v>
      </c>
      <c r="T12" s="718">
        <v>11</v>
      </c>
      <c r="U12" s="348">
        <v>59</v>
      </c>
      <c r="V12" s="46">
        <v>76</v>
      </c>
      <c r="W12" s="46">
        <v>106</v>
      </c>
      <c r="X12" s="46">
        <v>117</v>
      </c>
      <c r="Y12" s="46">
        <v>110</v>
      </c>
      <c r="Z12" s="46">
        <v>92</v>
      </c>
      <c r="AA12" s="46">
        <v>82</v>
      </c>
      <c r="AB12" s="46">
        <v>68</v>
      </c>
      <c r="AC12" s="599">
        <v>39</v>
      </c>
      <c r="AD12" s="422">
        <v>26</v>
      </c>
      <c r="AE12" s="518"/>
      <c r="AF12" s="294">
        <f t="shared" si="0"/>
        <v>41</v>
      </c>
      <c r="AG12" s="457"/>
      <c r="AH12" s="457"/>
      <c r="AI12" s="12"/>
      <c r="AJ12" s="12"/>
      <c r="AK12" s="12"/>
      <c r="AL12" s="12"/>
      <c r="AM12" s="12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</row>
    <row r="13" spans="1:180" x14ac:dyDescent="0.2">
      <c r="A13" s="522" t="s">
        <v>22</v>
      </c>
      <c r="B13" s="58">
        <v>71</v>
      </c>
      <c r="C13" s="62">
        <v>58</v>
      </c>
      <c r="D13" s="24">
        <v>41</v>
      </c>
      <c r="E13" s="59">
        <v>31</v>
      </c>
      <c r="F13" s="58">
        <v>29</v>
      </c>
      <c r="G13" s="9">
        <v>24</v>
      </c>
      <c r="H13" s="60">
        <v>28</v>
      </c>
      <c r="I13" s="18">
        <v>32</v>
      </c>
      <c r="J13" s="61">
        <v>43</v>
      </c>
      <c r="K13" s="58">
        <v>54</v>
      </c>
      <c r="L13" s="58">
        <v>70</v>
      </c>
      <c r="M13" s="7">
        <v>73</v>
      </c>
      <c r="N13" s="344">
        <v>88</v>
      </c>
      <c r="O13" s="61">
        <v>86</v>
      </c>
      <c r="P13" s="199">
        <v>80</v>
      </c>
      <c r="Q13" s="354">
        <v>89</v>
      </c>
      <c r="R13" s="443">
        <v>96</v>
      </c>
      <c r="S13" s="443">
        <v>127</v>
      </c>
      <c r="T13" s="687">
        <v>104</v>
      </c>
      <c r="U13" s="199">
        <v>108</v>
      </c>
      <c r="V13" s="10">
        <v>93</v>
      </c>
      <c r="W13" s="10">
        <v>86</v>
      </c>
      <c r="X13" s="10">
        <v>79</v>
      </c>
      <c r="Y13" s="10">
        <v>85</v>
      </c>
      <c r="Z13" s="10">
        <v>71</v>
      </c>
      <c r="AA13" s="10">
        <v>76</v>
      </c>
      <c r="AB13" s="10">
        <v>74</v>
      </c>
      <c r="AC13" s="269">
        <v>69</v>
      </c>
      <c r="AD13" s="424">
        <v>60</v>
      </c>
      <c r="AE13" s="518"/>
      <c r="AF13" s="294">
        <f t="shared" si="0"/>
        <v>24</v>
      </c>
      <c r="AG13" s="457"/>
      <c r="AH13" s="457"/>
      <c r="AI13" s="12"/>
      <c r="AJ13" s="12"/>
      <c r="AK13" s="12"/>
      <c r="AL13" s="12"/>
      <c r="AM13" s="12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</row>
    <row r="14" spans="1:180" s="2" customFormat="1" x14ac:dyDescent="0.2">
      <c r="A14" s="737" t="s">
        <v>105</v>
      </c>
      <c r="B14" s="738">
        <v>180</v>
      </c>
      <c r="C14" s="739">
        <v>197</v>
      </c>
      <c r="D14" s="740">
        <v>208</v>
      </c>
      <c r="E14" s="741">
        <v>198</v>
      </c>
      <c r="F14" s="738">
        <v>229</v>
      </c>
      <c r="G14" s="742">
        <v>247</v>
      </c>
      <c r="H14" s="743">
        <v>305</v>
      </c>
      <c r="I14" s="744">
        <v>341</v>
      </c>
      <c r="J14" s="745">
        <v>403</v>
      </c>
      <c r="K14" s="738">
        <v>428</v>
      </c>
      <c r="L14" s="738">
        <v>421</v>
      </c>
      <c r="M14" s="746">
        <v>418</v>
      </c>
      <c r="N14" s="747">
        <v>453</v>
      </c>
      <c r="O14" s="745">
        <v>488</v>
      </c>
      <c r="P14" s="748">
        <v>533</v>
      </c>
      <c r="Q14" s="749">
        <v>578</v>
      </c>
      <c r="R14" s="750">
        <v>570</v>
      </c>
      <c r="S14" s="750">
        <v>583</v>
      </c>
      <c r="T14" s="750">
        <f>416+185</f>
        <v>601</v>
      </c>
      <c r="U14" s="748">
        <v>538</v>
      </c>
      <c r="V14" s="751">
        <v>547</v>
      </c>
      <c r="W14" s="751">
        <v>554</v>
      </c>
      <c r="X14" s="751">
        <v>539</v>
      </c>
      <c r="Y14" s="751">
        <v>557</v>
      </c>
      <c r="Z14" s="751">
        <v>510</v>
      </c>
      <c r="AA14" s="752">
        <v>500</v>
      </c>
      <c r="AB14" s="752">
        <v>462</v>
      </c>
      <c r="AC14" s="753">
        <v>468</v>
      </c>
      <c r="AD14" s="627">
        <v>548</v>
      </c>
      <c r="AE14" s="754"/>
      <c r="AF14" s="736">
        <f t="shared" si="0"/>
        <v>1</v>
      </c>
      <c r="AG14" s="460" t="s">
        <v>82</v>
      </c>
      <c r="AH14" s="460"/>
      <c r="AI14" s="16"/>
      <c r="AJ14" s="16"/>
      <c r="AK14" s="16"/>
      <c r="AL14" s="16"/>
      <c r="AM14" s="16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</row>
    <row r="15" spans="1:180" s="2" customFormat="1" x14ac:dyDescent="0.2">
      <c r="A15" s="526" t="s">
        <v>106</v>
      </c>
      <c r="B15" s="81">
        <v>188</v>
      </c>
      <c r="C15" s="82">
        <v>189</v>
      </c>
      <c r="D15" s="83">
        <v>159</v>
      </c>
      <c r="E15" s="84">
        <v>144</v>
      </c>
      <c r="F15" s="81">
        <v>164</v>
      </c>
      <c r="G15" s="85">
        <v>145</v>
      </c>
      <c r="H15" s="85">
        <v>154</v>
      </c>
      <c r="I15" s="86">
        <v>141</v>
      </c>
      <c r="J15" s="87">
        <v>170</v>
      </c>
      <c r="K15" s="81">
        <v>160</v>
      </c>
      <c r="L15" s="88">
        <v>160</v>
      </c>
      <c r="M15" s="88">
        <v>159</v>
      </c>
      <c r="N15" s="346">
        <v>196</v>
      </c>
      <c r="O15" s="87">
        <v>213</v>
      </c>
      <c r="P15" s="350">
        <v>235</v>
      </c>
      <c r="Q15" s="613">
        <v>247</v>
      </c>
      <c r="R15" s="445">
        <v>256</v>
      </c>
      <c r="S15" s="445">
        <v>307</v>
      </c>
      <c r="T15" s="445">
        <f>205+105</f>
        <v>310</v>
      </c>
      <c r="U15" s="350">
        <v>375</v>
      </c>
      <c r="V15" s="89">
        <v>371</v>
      </c>
      <c r="W15" s="89">
        <v>339</v>
      </c>
      <c r="X15" s="89">
        <v>366</v>
      </c>
      <c r="Y15" s="89">
        <v>338</v>
      </c>
      <c r="Z15" s="89">
        <v>336</v>
      </c>
      <c r="AA15" s="631">
        <v>304</v>
      </c>
      <c r="AB15" s="631">
        <v>290</v>
      </c>
      <c r="AC15" s="602">
        <v>288</v>
      </c>
      <c r="AD15" s="427">
        <v>300</v>
      </c>
      <c r="AE15" s="518"/>
      <c r="AF15" s="294">
        <f t="shared" si="0"/>
        <v>8</v>
      </c>
      <c r="AG15" s="460"/>
      <c r="AH15" s="460"/>
      <c r="AI15" s="16"/>
      <c r="AJ15" s="16"/>
      <c r="AK15" s="16"/>
      <c r="AL15" s="16"/>
      <c r="AM15" s="16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</row>
    <row r="16" spans="1:180" x14ac:dyDescent="0.2">
      <c r="A16" s="619" t="s">
        <v>3</v>
      </c>
      <c r="B16" s="227">
        <v>95</v>
      </c>
      <c r="C16" s="228">
        <v>105</v>
      </c>
      <c r="D16" s="229">
        <v>93</v>
      </c>
      <c r="E16" s="620">
        <v>113</v>
      </c>
      <c r="F16" s="227">
        <v>127</v>
      </c>
      <c r="G16" s="232">
        <v>156</v>
      </c>
      <c r="H16" s="233">
        <v>191</v>
      </c>
      <c r="I16" s="234">
        <v>179</v>
      </c>
      <c r="J16" s="235">
        <v>179</v>
      </c>
      <c r="K16" s="227">
        <v>112</v>
      </c>
      <c r="L16" s="227">
        <v>77</v>
      </c>
      <c r="M16" s="231">
        <v>74</v>
      </c>
      <c r="N16" s="615">
        <v>47</v>
      </c>
      <c r="O16" s="235">
        <v>51</v>
      </c>
      <c r="P16" s="368">
        <v>69</v>
      </c>
      <c r="Q16" s="615">
        <v>75</v>
      </c>
      <c r="R16" s="448">
        <v>66</v>
      </c>
      <c r="S16" s="448">
        <v>52</v>
      </c>
      <c r="T16" s="720">
        <v>48</v>
      </c>
      <c r="U16" s="636">
        <v>43</v>
      </c>
      <c r="V16" s="621">
        <v>36</v>
      </c>
      <c r="W16" s="621">
        <v>27</v>
      </c>
      <c r="X16" s="621">
        <v>18</v>
      </c>
      <c r="Y16" s="621">
        <v>19</v>
      </c>
      <c r="Z16" s="621">
        <v>32</v>
      </c>
      <c r="AA16" s="621">
        <v>25</v>
      </c>
      <c r="AB16" s="621">
        <v>21</v>
      </c>
      <c r="AC16" s="622">
        <v>25</v>
      </c>
      <c r="AD16" s="623">
        <v>21</v>
      </c>
      <c r="AE16" s="463"/>
      <c r="AF16" s="294">
        <f t="shared" si="0"/>
        <v>42</v>
      </c>
      <c r="AG16" s="457"/>
      <c r="AH16" s="457"/>
      <c r="AI16" s="12"/>
      <c r="AJ16" s="12"/>
      <c r="AK16" s="12"/>
      <c r="AL16" s="12"/>
      <c r="AM16" s="12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</row>
    <row r="17" spans="1:172" x14ac:dyDescent="0.2">
      <c r="A17" s="530" t="s">
        <v>107</v>
      </c>
      <c r="B17" s="58">
        <v>4</v>
      </c>
      <c r="C17" s="62">
        <v>1</v>
      </c>
      <c r="D17" s="24">
        <v>4</v>
      </c>
      <c r="E17" s="59">
        <v>2</v>
      </c>
      <c r="F17" s="58">
        <v>6</v>
      </c>
      <c r="G17" s="9">
        <v>6</v>
      </c>
      <c r="H17" s="11">
        <v>9</v>
      </c>
      <c r="I17" s="18">
        <v>19</v>
      </c>
      <c r="J17" s="61">
        <v>22</v>
      </c>
      <c r="K17" s="58">
        <v>93</v>
      </c>
      <c r="L17" s="58">
        <v>151</v>
      </c>
      <c r="M17" s="7">
        <v>172</v>
      </c>
      <c r="N17" s="344">
        <v>196</v>
      </c>
      <c r="O17" s="61">
        <v>199</v>
      </c>
      <c r="P17" s="199">
        <v>174</v>
      </c>
      <c r="Q17" s="354">
        <v>147</v>
      </c>
      <c r="R17" s="443">
        <v>152</v>
      </c>
      <c r="S17" s="443">
        <v>141</v>
      </c>
      <c r="T17" s="721">
        <v>160</v>
      </c>
      <c r="U17" s="637">
        <v>133</v>
      </c>
      <c r="V17" s="102">
        <v>150</v>
      </c>
      <c r="W17" s="102">
        <v>166</v>
      </c>
      <c r="X17" s="102">
        <v>158</v>
      </c>
      <c r="Y17" s="102">
        <v>154</v>
      </c>
      <c r="Z17" s="102">
        <v>122</v>
      </c>
      <c r="AA17" s="102">
        <v>129</v>
      </c>
      <c r="AB17" s="102">
        <v>143</v>
      </c>
      <c r="AC17" s="603">
        <v>136</v>
      </c>
      <c r="AD17" s="429">
        <v>166</v>
      </c>
      <c r="AE17" s="463"/>
      <c r="AF17" s="294">
        <f t="shared" si="0"/>
        <v>13</v>
      </c>
      <c r="AG17" s="457"/>
      <c r="AH17" s="457"/>
      <c r="AI17" s="12"/>
      <c r="AJ17" s="12"/>
      <c r="AK17" s="12"/>
      <c r="AL17" s="12"/>
      <c r="AM17" s="12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</row>
    <row r="18" spans="1:172" x14ac:dyDescent="0.2">
      <c r="A18" s="530" t="s">
        <v>83</v>
      </c>
      <c r="B18" s="58">
        <v>279</v>
      </c>
      <c r="C18" s="62">
        <v>332</v>
      </c>
      <c r="D18" s="24">
        <v>383</v>
      </c>
      <c r="E18" s="59">
        <v>391</v>
      </c>
      <c r="F18" s="58">
        <v>441</v>
      </c>
      <c r="G18" s="9">
        <v>482</v>
      </c>
      <c r="H18" s="11">
        <v>483</v>
      </c>
      <c r="I18" s="18">
        <v>446</v>
      </c>
      <c r="J18" s="61">
        <v>451</v>
      </c>
      <c r="K18" s="58">
        <v>441</v>
      </c>
      <c r="L18" s="58">
        <v>475</v>
      </c>
      <c r="M18" s="7">
        <v>485</v>
      </c>
      <c r="N18" s="344">
        <v>501</v>
      </c>
      <c r="O18" s="61">
        <v>507</v>
      </c>
      <c r="P18" s="199">
        <v>539</v>
      </c>
      <c r="Q18" s="354">
        <v>591</v>
      </c>
      <c r="R18" s="443">
        <v>554</v>
      </c>
      <c r="S18" s="443">
        <v>514</v>
      </c>
      <c r="T18" s="721">
        <v>468</v>
      </c>
      <c r="U18" s="637">
        <v>502</v>
      </c>
      <c r="V18" s="102">
        <v>476</v>
      </c>
      <c r="W18" s="102">
        <v>452</v>
      </c>
      <c r="X18" s="102">
        <v>489</v>
      </c>
      <c r="Y18" s="102">
        <v>478</v>
      </c>
      <c r="Z18" s="102">
        <v>445</v>
      </c>
      <c r="AA18" s="102">
        <v>398</v>
      </c>
      <c r="AB18" s="102">
        <v>344</v>
      </c>
      <c r="AC18" s="603">
        <v>338</v>
      </c>
      <c r="AD18" s="429">
        <v>313</v>
      </c>
      <c r="AE18" s="463"/>
      <c r="AF18" s="294">
        <f t="shared" si="0"/>
        <v>7</v>
      </c>
      <c r="AG18" s="457"/>
      <c r="AH18" s="464"/>
      <c r="AI18" s="12"/>
      <c r="AJ18" s="12"/>
      <c r="AK18" s="12"/>
      <c r="AL18" s="12"/>
      <c r="AM18" s="12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</row>
    <row r="19" spans="1:172" s="531" customFormat="1" x14ac:dyDescent="0.2">
      <c r="A19" s="530" t="s">
        <v>57</v>
      </c>
      <c r="B19" s="58">
        <v>0</v>
      </c>
      <c r="C19" s="62">
        <v>0</v>
      </c>
      <c r="D19" s="24">
        <v>0</v>
      </c>
      <c r="E19" s="59">
        <v>0</v>
      </c>
      <c r="F19" s="58">
        <v>0</v>
      </c>
      <c r="G19" s="9">
        <v>6</v>
      </c>
      <c r="H19" s="11">
        <v>18</v>
      </c>
      <c r="I19" s="18">
        <v>26</v>
      </c>
      <c r="J19" s="61">
        <v>20</v>
      </c>
      <c r="K19" s="58">
        <v>33</v>
      </c>
      <c r="L19" s="58">
        <v>36</v>
      </c>
      <c r="M19" s="7">
        <v>45</v>
      </c>
      <c r="N19" s="344">
        <v>52</v>
      </c>
      <c r="O19" s="61">
        <v>58</v>
      </c>
      <c r="P19" s="199">
        <v>86</v>
      </c>
      <c r="Q19" s="354">
        <v>112</v>
      </c>
      <c r="R19" s="443">
        <v>105</v>
      </c>
      <c r="S19" s="443">
        <v>83</v>
      </c>
      <c r="T19" s="721">
        <v>73</v>
      </c>
      <c r="U19" s="637">
        <v>74</v>
      </c>
      <c r="V19" s="102">
        <v>58</v>
      </c>
      <c r="W19" s="102">
        <v>63</v>
      </c>
      <c r="X19" s="102">
        <v>67</v>
      </c>
      <c r="Y19" s="102">
        <v>62</v>
      </c>
      <c r="Z19" s="102">
        <v>64</v>
      </c>
      <c r="AA19" s="102">
        <v>57</v>
      </c>
      <c r="AB19" s="102">
        <v>51</v>
      </c>
      <c r="AC19" s="603">
        <v>37</v>
      </c>
      <c r="AD19" s="429">
        <v>33</v>
      </c>
      <c r="AE19" s="463"/>
      <c r="AF19" s="294">
        <f t="shared" si="0"/>
        <v>36</v>
      </c>
      <c r="AG19" s="465"/>
      <c r="AH19" s="465"/>
      <c r="AI19" s="13"/>
      <c r="AJ19" s="13"/>
      <c r="AK19" s="13"/>
      <c r="AL19" s="13"/>
      <c r="AM19" s="13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</row>
    <row r="20" spans="1:172" x14ac:dyDescent="0.2">
      <c r="A20" s="532" t="s">
        <v>4</v>
      </c>
      <c r="B20" s="48">
        <v>137</v>
      </c>
      <c r="C20" s="49">
        <v>145</v>
      </c>
      <c r="D20" s="50">
        <v>130</v>
      </c>
      <c r="E20" s="113">
        <v>134</v>
      </c>
      <c r="F20" s="48">
        <v>146</v>
      </c>
      <c r="G20" s="114">
        <v>136</v>
      </c>
      <c r="H20" s="115">
        <v>163</v>
      </c>
      <c r="I20" s="53">
        <v>165</v>
      </c>
      <c r="J20" s="54">
        <v>168</v>
      </c>
      <c r="K20" s="48">
        <v>174</v>
      </c>
      <c r="L20" s="48">
        <v>183</v>
      </c>
      <c r="M20" s="55">
        <v>194</v>
      </c>
      <c r="N20" s="343">
        <v>184</v>
      </c>
      <c r="O20" s="54">
        <v>208</v>
      </c>
      <c r="P20" s="271">
        <v>190</v>
      </c>
      <c r="Q20" s="610">
        <v>183</v>
      </c>
      <c r="R20" s="442">
        <v>169</v>
      </c>
      <c r="S20" s="442">
        <v>151</v>
      </c>
      <c r="T20" s="722">
        <v>155</v>
      </c>
      <c r="U20" s="638">
        <v>157</v>
      </c>
      <c r="V20" s="116">
        <v>143</v>
      </c>
      <c r="W20" s="116">
        <v>140</v>
      </c>
      <c r="X20" s="116">
        <v>141</v>
      </c>
      <c r="Y20" s="116">
        <v>153</v>
      </c>
      <c r="Z20" s="116">
        <v>134</v>
      </c>
      <c r="AA20" s="116">
        <v>110</v>
      </c>
      <c r="AB20" s="116">
        <v>105</v>
      </c>
      <c r="AC20" s="604">
        <v>100</v>
      </c>
      <c r="AD20" s="430">
        <v>102</v>
      </c>
      <c r="AE20" s="463"/>
      <c r="AF20" s="294">
        <f t="shared" si="0"/>
        <v>18</v>
      </c>
      <c r="AG20" s="457"/>
      <c r="AH20" s="457"/>
      <c r="AI20" s="12"/>
      <c r="AJ20" s="12"/>
      <c r="AK20" s="12"/>
      <c r="AL20" s="12"/>
      <c r="AM20" s="12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</row>
    <row r="21" spans="1:172" x14ac:dyDescent="0.2">
      <c r="A21" s="530" t="s">
        <v>40</v>
      </c>
      <c r="B21" s="58">
        <v>0</v>
      </c>
      <c r="C21" s="62">
        <v>0</v>
      </c>
      <c r="D21" s="24">
        <v>0</v>
      </c>
      <c r="E21" s="59">
        <v>0</v>
      </c>
      <c r="F21" s="58">
        <v>0</v>
      </c>
      <c r="G21" s="9">
        <v>0</v>
      </c>
      <c r="H21" s="11">
        <v>0</v>
      </c>
      <c r="I21" s="18">
        <v>0</v>
      </c>
      <c r="J21" s="61">
        <v>0</v>
      </c>
      <c r="K21" s="58">
        <v>0</v>
      </c>
      <c r="L21" s="58">
        <v>4</v>
      </c>
      <c r="M21" s="7">
        <v>4</v>
      </c>
      <c r="N21" s="344">
        <v>6</v>
      </c>
      <c r="O21" s="61">
        <v>4</v>
      </c>
      <c r="P21" s="199">
        <v>1</v>
      </c>
      <c r="Q21" s="354">
        <v>4</v>
      </c>
      <c r="R21" s="443">
        <v>7</v>
      </c>
      <c r="S21" s="443">
        <v>6</v>
      </c>
      <c r="T21" s="721">
        <v>8</v>
      </c>
      <c r="U21" s="637">
        <v>7</v>
      </c>
      <c r="V21" s="102">
        <v>4</v>
      </c>
      <c r="W21" s="102">
        <v>6</v>
      </c>
      <c r="X21" s="102">
        <v>7</v>
      </c>
      <c r="Y21" s="102">
        <v>7</v>
      </c>
      <c r="Z21" s="102">
        <v>10</v>
      </c>
      <c r="AA21" s="102">
        <v>9</v>
      </c>
      <c r="AB21" s="102">
        <v>7</v>
      </c>
      <c r="AC21" s="603">
        <v>7</v>
      </c>
      <c r="AD21" s="429">
        <v>3</v>
      </c>
      <c r="AE21" s="463"/>
      <c r="AF21" s="294">
        <f t="shared" si="0"/>
        <v>48</v>
      </c>
      <c r="AG21" s="457"/>
      <c r="AH21" s="457"/>
      <c r="AI21" s="12"/>
      <c r="AJ21" s="12"/>
      <c r="AK21" s="12"/>
      <c r="AL21" s="12"/>
      <c r="AM21" s="12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</row>
    <row r="22" spans="1:172" x14ac:dyDescent="0.2">
      <c r="A22" s="530" t="s">
        <v>42</v>
      </c>
      <c r="B22" s="58">
        <v>0</v>
      </c>
      <c r="C22" s="62">
        <v>0</v>
      </c>
      <c r="D22" s="24">
        <v>0</v>
      </c>
      <c r="E22" s="59">
        <v>0</v>
      </c>
      <c r="F22" s="58">
        <v>0</v>
      </c>
      <c r="G22" s="9">
        <v>0</v>
      </c>
      <c r="H22" s="11">
        <v>0</v>
      </c>
      <c r="I22" s="18">
        <v>0</v>
      </c>
      <c r="J22" s="61">
        <v>2</v>
      </c>
      <c r="K22" s="58">
        <v>9</v>
      </c>
      <c r="L22" s="58">
        <v>18</v>
      </c>
      <c r="M22" s="7">
        <v>33</v>
      </c>
      <c r="N22" s="344">
        <v>48</v>
      </c>
      <c r="O22" s="61">
        <v>70</v>
      </c>
      <c r="P22" s="199">
        <v>81</v>
      </c>
      <c r="Q22" s="354">
        <v>109</v>
      </c>
      <c r="R22" s="443">
        <v>118</v>
      </c>
      <c r="S22" s="443">
        <v>133</v>
      </c>
      <c r="T22" s="721">
        <v>130</v>
      </c>
      <c r="U22" s="637">
        <v>140</v>
      </c>
      <c r="V22" s="102">
        <v>154</v>
      </c>
      <c r="W22" s="102">
        <v>159</v>
      </c>
      <c r="X22" s="102">
        <v>170</v>
      </c>
      <c r="Y22" s="102">
        <v>168</v>
      </c>
      <c r="Z22" s="102">
        <v>147</v>
      </c>
      <c r="AA22" s="102">
        <v>113</v>
      </c>
      <c r="AB22" s="102">
        <v>93</v>
      </c>
      <c r="AC22" s="603">
        <v>95</v>
      </c>
      <c r="AD22" s="429">
        <v>94</v>
      </c>
      <c r="AE22" s="463"/>
      <c r="AF22" s="294">
        <f t="shared" si="0"/>
        <v>20</v>
      </c>
      <c r="AG22" s="457"/>
      <c r="AH22" s="457"/>
      <c r="AI22" s="12"/>
      <c r="AJ22" s="12"/>
      <c r="AK22" s="12"/>
      <c r="AL22" s="12"/>
      <c r="AM22" s="12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</row>
    <row r="23" spans="1:172" x14ac:dyDescent="0.2">
      <c r="A23" s="530" t="s">
        <v>5</v>
      </c>
      <c r="B23" s="58">
        <v>8</v>
      </c>
      <c r="C23" s="62">
        <v>6</v>
      </c>
      <c r="D23" s="24">
        <v>7</v>
      </c>
      <c r="E23" s="59">
        <v>10</v>
      </c>
      <c r="F23" s="58">
        <v>11</v>
      </c>
      <c r="G23" s="9">
        <v>11</v>
      </c>
      <c r="H23" s="11">
        <v>11</v>
      </c>
      <c r="I23" s="18">
        <v>6</v>
      </c>
      <c r="J23" s="61">
        <v>8</v>
      </c>
      <c r="K23" s="58">
        <v>5</v>
      </c>
      <c r="L23" s="58">
        <v>4</v>
      </c>
      <c r="M23" s="7">
        <v>6</v>
      </c>
      <c r="N23" s="344">
        <v>8</v>
      </c>
      <c r="O23" s="61">
        <v>7</v>
      </c>
      <c r="P23" s="199">
        <v>7</v>
      </c>
      <c r="Q23" s="354">
        <v>3</v>
      </c>
      <c r="R23" s="443">
        <v>7</v>
      </c>
      <c r="S23" s="443">
        <v>12</v>
      </c>
      <c r="T23" s="721">
        <v>11</v>
      </c>
      <c r="U23" s="637">
        <v>9</v>
      </c>
      <c r="V23" s="102">
        <v>7</v>
      </c>
      <c r="W23" s="102">
        <v>8</v>
      </c>
      <c r="X23" s="102">
        <v>8</v>
      </c>
      <c r="Y23" s="102">
        <v>6</v>
      </c>
      <c r="Z23" s="102">
        <v>6</v>
      </c>
      <c r="AA23" s="102">
        <v>2</v>
      </c>
      <c r="AB23" s="102">
        <v>3</v>
      </c>
      <c r="AC23" s="603">
        <v>2</v>
      </c>
      <c r="AD23" s="429">
        <v>2</v>
      </c>
      <c r="AE23" s="463"/>
      <c r="AF23" s="294">
        <f t="shared" si="0"/>
        <v>49</v>
      </c>
      <c r="AG23" s="457"/>
      <c r="AH23" s="457"/>
      <c r="AI23" s="12"/>
      <c r="AJ23" s="12"/>
      <c r="AK23" s="12"/>
      <c r="AL23" s="12"/>
      <c r="AM23" s="12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</row>
    <row r="24" spans="1:172" s="531" customFormat="1" x14ac:dyDescent="0.2">
      <c r="A24" s="530" t="s">
        <v>6</v>
      </c>
      <c r="B24" s="58">
        <v>169</v>
      </c>
      <c r="C24" s="22">
        <v>157</v>
      </c>
      <c r="D24" s="24">
        <v>144</v>
      </c>
      <c r="E24" s="59">
        <v>131</v>
      </c>
      <c r="F24" s="58">
        <v>151</v>
      </c>
      <c r="G24" s="9">
        <v>193</v>
      </c>
      <c r="H24" s="11">
        <v>241</v>
      </c>
      <c r="I24" s="18">
        <v>267</v>
      </c>
      <c r="J24" s="61">
        <v>240</v>
      </c>
      <c r="K24" s="58">
        <v>213</v>
      </c>
      <c r="L24" s="58">
        <v>221</v>
      </c>
      <c r="M24" s="7">
        <v>214</v>
      </c>
      <c r="N24" s="344">
        <v>224</v>
      </c>
      <c r="O24" s="61">
        <v>233</v>
      </c>
      <c r="P24" s="199">
        <v>256</v>
      </c>
      <c r="Q24" s="354">
        <v>214</v>
      </c>
      <c r="R24" s="443">
        <v>190</v>
      </c>
      <c r="S24" s="443">
        <v>176</v>
      </c>
      <c r="T24" s="721">
        <v>159</v>
      </c>
      <c r="U24" s="637">
        <v>145</v>
      </c>
      <c r="V24" s="102">
        <v>135</v>
      </c>
      <c r="W24" s="102">
        <v>131</v>
      </c>
      <c r="X24" s="102">
        <v>121</v>
      </c>
      <c r="Y24" s="102">
        <v>113</v>
      </c>
      <c r="Z24" s="102">
        <v>128</v>
      </c>
      <c r="AA24" s="102">
        <v>111</v>
      </c>
      <c r="AB24" s="102">
        <v>92</v>
      </c>
      <c r="AC24" s="603">
        <v>95</v>
      </c>
      <c r="AD24" s="429">
        <v>105</v>
      </c>
      <c r="AE24" s="463"/>
      <c r="AF24" s="294">
        <f t="shared" si="0"/>
        <v>17</v>
      </c>
      <c r="AG24" s="465"/>
      <c r="AH24" s="465"/>
      <c r="AI24" s="13"/>
      <c r="AJ24" s="13"/>
      <c r="AK24" s="13"/>
      <c r="AL24" s="13"/>
      <c r="AM24" s="13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</row>
    <row r="25" spans="1:172" s="531" customFormat="1" x14ac:dyDescent="0.2">
      <c r="A25" s="532" t="s">
        <v>54</v>
      </c>
      <c r="B25" s="48">
        <v>0</v>
      </c>
      <c r="C25" s="112">
        <v>0</v>
      </c>
      <c r="D25" s="50">
        <v>0</v>
      </c>
      <c r="E25" s="113">
        <v>0</v>
      </c>
      <c r="F25" s="48">
        <v>0</v>
      </c>
      <c r="G25" s="114">
        <v>0</v>
      </c>
      <c r="H25" s="115">
        <v>0</v>
      </c>
      <c r="I25" s="53">
        <v>0</v>
      </c>
      <c r="J25" s="54">
        <v>0</v>
      </c>
      <c r="K25" s="48">
        <v>1</v>
      </c>
      <c r="L25" s="48">
        <v>0</v>
      </c>
      <c r="M25" s="55">
        <v>0</v>
      </c>
      <c r="N25" s="343">
        <v>9</v>
      </c>
      <c r="O25" s="54">
        <v>5</v>
      </c>
      <c r="P25" s="271">
        <v>5</v>
      </c>
      <c r="Q25" s="610">
        <v>7</v>
      </c>
      <c r="R25" s="442">
        <v>3</v>
      </c>
      <c r="S25" s="442">
        <v>1</v>
      </c>
      <c r="T25" s="722">
        <v>9</v>
      </c>
      <c r="U25" s="638">
        <v>6</v>
      </c>
      <c r="V25" s="116">
        <v>5</v>
      </c>
      <c r="W25" s="116">
        <v>0</v>
      </c>
      <c r="X25" s="116">
        <v>6</v>
      </c>
      <c r="Y25" s="116">
        <v>3</v>
      </c>
      <c r="Z25" s="116">
        <v>6</v>
      </c>
      <c r="AA25" s="116">
        <v>7</v>
      </c>
      <c r="AB25" s="116">
        <v>0</v>
      </c>
      <c r="AC25" s="604">
        <v>0</v>
      </c>
      <c r="AD25" s="430">
        <v>0</v>
      </c>
      <c r="AE25" s="463"/>
      <c r="AF25" s="294">
        <f t="shared" si="0"/>
        <v>51</v>
      </c>
      <c r="AG25" s="465"/>
      <c r="AH25" s="465"/>
      <c r="AI25" s="13"/>
      <c r="AJ25" s="13"/>
      <c r="AK25" s="13"/>
      <c r="AL25" s="13"/>
      <c r="AM25" s="13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</row>
    <row r="26" spans="1:172" s="533" customFormat="1" x14ac:dyDescent="0.2">
      <c r="A26" s="530" t="s">
        <v>108</v>
      </c>
      <c r="B26" s="58">
        <v>0</v>
      </c>
      <c r="C26" s="62">
        <v>0</v>
      </c>
      <c r="D26" s="24">
        <v>0</v>
      </c>
      <c r="E26" s="59">
        <v>0</v>
      </c>
      <c r="F26" s="58">
        <v>0</v>
      </c>
      <c r="G26" s="9">
        <v>16</v>
      </c>
      <c r="H26" s="11">
        <v>37</v>
      </c>
      <c r="I26" s="18">
        <v>50</v>
      </c>
      <c r="J26" s="61">
        <v>44</v>
      </c>
      <c r="K26" s="58">
        <v>55</v>
      </c>
      <c r="L26" s="58">
        <v>44</v>
      </c>
      <c r="M26" s="7">
        <v>53</v>
      </c>
      <c r="N26" s="344">
        <v>37</v>
      </c>
      <c r="O26" s="61">
        <v>46</v>
      </c>
      <c r="P26" s="199">
        <v>52</v>
      </c>
      <c r="Q26" s="354">
        <v>54</v>
      </c>
      <c r="R26" s="443">
        <v>52</v>
      </c>
      <c r="S26" s="443">
        <v>46</v>
      </c>
      <c r="T26" s="721">
        <v>36</v>
      </c>
      <c r="U26" s="637">
        <v>38</v>
      </c>
      <c r="V26" s="102">
        <v>39</v>
      </c>
      <c r="W26" s="102">
        <v>43</v>
      </c>
      <c r="X26" s="102">
        <v>50</v>
      </c>
      <c r="Y26" s="102">
        <v>39</v>
      </c>
      <c r="Z26" s="102">
        <v>33</v>
      </c>
      <c r="AA26" s="102">
        <v>54</v>
      </c>
      <c r="AB26" s="102">
        <v>54</v>
      </c>
      <c r="AC26" s="603">
        <v>43</v>
      </c>
      <c r="AD26" s="429">
        <v>34</v>
      </c>
      <c r="AE26" s="463"/>
      <c r="AF26" s="294">
        <f t="shared" si="0"/>
        <v>34</v>
      </c>
      <c r="AG26" s="466"/>
      <c r="AH26" s="466"/>
      <c r="AI26" s="14"/>
      <c r="AJ26" s="14"/>
      <c r="AK26" s="14"/>
      <c r="AL26" s="14"/>
      <c r="AM26" s="1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</row>
    <row r="27" spans="1:172" s="533" customFormat="1" x14ac:dyDescent="0.2">
      <c r="A27" s="530" t="s">
        <v>109</v>
      </c>
      <c r="B27" s="58">
        <v>0</v>
      </c>
      <c r="C27" s="62">
        <v>0</v>
      </c>
      <c r="D27" s="24">
        <v>0</v>
      </c>
      <c r="E27" s="59">
        <v>0</v>
      </c>
      <c r="F27" s="58">
        <v>0</v>
      </c>
      <c r="G27" s="9">
        <v>3</v>
      </c>
      <c r="H27" s="11">
        <v>34</v>
      </c>
      <c r="I27" s="18">
        <v>42</v>
      </c>
      <c r="J27" s="61">
        <v>40</v>
      </c>
      <c r="K27" s="58">
        <v>33</v>
      </c>
      <c r="L27" s="58">
        <v>36</v>
      </c>
      <c r="M27" s="7">
        <v>38</v>
      </c>
      <c r="N27" s="344">
        <v>30</v>
      </c>
      <c r="O27" s="61">
        <v>31</v>
      </c>
      <c r="P27" s="199">
        <v>36</v>
      </c>
      <c r="Q27" s="354">
        <v>23</v>
      </c>
      <c r="R27" s="443">
        <v>19</v>
      </c>
      <c r="S27" s="443">
        <v>27</v>
      </c>
      <c r="T27" s="721">
        <v>30</v>
      </c>
      <c r="U27" s="637">
        <v>26</v>
      </c>
      <c r="V27" s="102">
        <v>27</v>
      </c>
      <c r="W27" s="102">
        <v>42</v>
      </c>
      <c r="X27" s="102">
        <v>42</v>
      </c>
      <c r="Y27" s="102">
        <v>53</v>
      </c>
      <c r="Z27" s="102">
        <v>40</v>
      </c>
      <c r="AA27" s="102">
        <v>46</v>
      </c>
      <c r="AB27" s="102">
        <v>52</v>
      </c>
      <c r="AC27" s="603">
        <v>41</v>
      </c>
      <c r="AD27" s="429">
        <v>43</v>
      </c>
      <c r="AE27" s="463"/>
      <c r="AF27" s="294">
        <f t="shared" si="0"/>
        <v>32</v>
      </c>
      <c r="AG27" s="466"/>
      <c r="AH27" s="466"/>
      <c r="AI27" s="14"/>
      <c r="AJ27" s="14"/>
      <c r="AK27" s="14"/>
      <c r="AL27" s="14"/>
      <c r="AM27" s="1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</row>
    <row r="28" spans="1:172" x14ac:dyDescent="0.2">
      <c r="A28" s="530" t="s">
        <v>30</v>
      </c>
      <c r="B28" s="58">
        <v>0</v>
      </c>
      <c r="C28" s="62">
        <v>0</v>
      </c>
      <c r="D28" s="24">
        <v>0</v>
      </c>
      <c r="E28" s="59">
        <v>0</v>
      </c>
      <c r="F28" s="58">
        <v>0</v>
      </c>
      <c r="G28" s="9">
        <v>0</v>
      </c>
      <c r="H28" s="11">
        <v>2</v>
      </c>
      <c r="I28" s="18">
        <v>17</v>
      </c>
      <c r="J28" s="61">
        <v>27</v>
      </c>
      <c r="K28" s="58">
        <v>37</v>
      </c>
      <c r="L28" s="58">
        <v>41</v>
      </c>
      <c r="M28" s="7">
        <v>52</v>
      </c>
      <c r="N28" s="344">
        <v>61</v>
      </c>
      <c r="O28" s="61">
        <v>80</v>
      </c>
      <c r="P28" s="199">
        <v>88</v>
      </c>
      <c r="Q28" s="354">
        <v>66</v>
      </c>
      <c r="R28" s="443">
        <v>57</v>
      </c>
      <c r="S28" s="443">
        <v>61</v>
      </c>
      <c r="T28" s="721">
        <v>55</v>
      </c>
      <c r="U28" s="637">
        <v>62</v>
      </c>
      <c r="V28" s="102">
        <v>61</v>
      </c>
      <c r="W28" s="102">
        <v>49</v>
      </c>
      <c r="X28" s="102">
        <v>48</v>
      </c>
      <c r="Y28" s="102">
        <v>39</v>
      </c>
      <c r="Z28" s="102">
        <v>40</v>
      </c>
      <c r="AA28" s="102">
        <v>30</v>
      </c>
      <c r="AB28" s="102">
        <v>31</v>
      </c>
      <c r="AC28" s="603">
        <v>16</v>
      </c>
      <c r="AD28" s="429">
        <v>17</v>
      </c>
      <c r="AE28" s="463"/>
      <c r="AF28" s="294">
        <f t="shared" si="0"/>
        <v>44</v>
      </c>
      <c r="AG28" s="457"/>
      <c r="AH28" s="457"/>
      <c r="AI28" s="12"/>
      <c r="AJ28" s="12"/>
      <c r="AK28" s="12"/>
      <c r="AL28" s="12"/>
      <c r="AM28" s="12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</row>
    <row r="29" spans="1:172" ht="13.5" hidden="1" x14ac:dyDescent="0.2">
      <c r="A29" s="530" t="s">
        <v>86</v>
      </c>
      <c r="B29" s="58">
        <v>121</v>
      </c>
      <c r="C29" s="22">
        <v>102</v>
      </c>
      <c r="D29" s="24">
        <v>93</v>
      </c>
      <c r="E29" s="59">
        <v>87</v>
      </c>
      <c r="F29" s="58">
        <v>116</v>
      </c>
      <c r="G29" s="9">
        <v>90</v>
      </c>
      <c r="H29" s="11">
        <v>19</v>
      </c>
      <c r="I29" s="18">
        <v>9</v>
      </c>
      <c r="J29" s="61">
        <v>2</v>
      </c>
      <c r="K29" s="58">
        <v>1</v>
      </c>
      <c r="L29" s="58">
        <v>0</v>
      </c>
      <c r="M29" s="7">
        <v>0</v>
      </c>
      <c r="N29" s="344">
        <v>0</v>
      </c>
      <c r="O29" s="61">
        <v>0</v>
      </c>
      <c r="P29" s="199">
        <v>0</v>
      </c>
      <c r="Q29" s="354">
        <v>0</v>
      </c>
      <c r="R29" s="443">
        <v>0</v>
      </c>
      <c r="S29" s="443">
        <v>0</v>
      </c>
      <c r="T29" s="721">
        <v>0</v>
      </c>
      <c r="U29" s="637">
        <v>0</v>
      </c>
      <c r="V29" s="102">
        <v>0</v>
      </c>
      <c r="W29" s="102"/>
      <c r="X29" s="102"/>
      <c r="Y29" s="102"/>
      <c r="Z29" s="102"/>
      <c r="AA29" s="102"/>
      <c r="AB29" s="102"/>
      <c r="AC29" s="603"/>
      <c r="AD29" s="429"/>
      <c r="AE29" s="463"/>
      <c r="AF29" s="294">
        <f t="shared" si="0"/>
        <v>51</v>
      </c>
      <c r="AG29" s="457"/>
      <c r="AH29" s="457"/>
      <c r="AI29" s="12"/>
      <c r="AJ29" s="12"/>
      <c r="AK29" s="12"/>
      <c r="AL29" s="12"/>
      <c r="AM29" s="12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</row>
    <row r="30" spans="1:172" x14ac:dyDescent="0.2">
      <c r="A30" s="530" t="s">
        <v>7</v>
      </c>
      <c r="B30" s="58">
        <v>41</v>
      </c>
      <c r="C30" s="62">
        <v>32</v>
      </c>
      <c r="D30" s="24">
        <v>35</v>
      </c>
      <c r="E30" s="59">
        <v>38</v>
      </c>
      <c r="F30" s="58">
        <v>37</v>
      </c>
      <c r="G30" s="9">
        <v>32</v>
      </c>
      <c r="H30" s="11">
        <v>27</v>
      </c>
      <c r="I30" s="18">
        <v>23</v>
      </c>
      <c r="J30" s="61">
        <v>29</v>
      </c>
      <c r="K30" s="58">
        <v>29</v>
      </c>
      <c r="L30" s="58">
        <v>37</v>
      </c>
      <c r="M30" s="7">
        <v>44</v>
      </c>
      <c r="N30" s="344">
        <v>40</v>
      </c>
      <c r="O30" s="61">
        <v>48</v>
      </c>
      <c r="P30" s="199">
        <v>49</v>
      </c>
      <c r="Q30" s="354">
        <v>64</v>
      </c>
      <c r="R30" s="443">
        <v>59</v>
      </c>
      <c r="S30" s="443">
        <v>68</v>
      </c>
      <c r="T30" s="721">
        <f>14+53</f>
        <v>67</v>
      </c>
      <c r="U30" s="637">
        <v>59</v>
      </c>
      <c r="V30" s="102">
        <v>62</v>
      </c>
      <c r="W30" s="102">
        <v>70</v>
      </c>
      <c r="X30" s="102">
        <v>67</v>
      </c>
      <c r="Y30" s="102">
        <v>51</v>
      </c>
      <c r="Z30" s="102">
        <v>50</v>
      </c>
      <c r="AA30" s="102">
        <v>42</v>
      </c>
      <c r="AB30" s="102">
        <v>32</v>
      </c>
      <c r="AC30" s="603">
        <v>41</v>
      </c>
      <c r="AD30" s="429">
        <v>37</v>
      </c>
      <c r="AE30" s="463"/>
      <c r="AF30" s="294">
        <f t="shared" si="0"/>
        <v>33</v>
      </c>
      <c r="AG30" s="457"/>
      <c r="AH30" s="457"/>
      <c r="AI30" s="12"/>
      <c r="AJ30" s="12"/>
      <c r="AK30" s="12"/>
      <c r="AL30" s="12"/>
      <c r="AM30" s="12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</row>
    <row r="31" spans="1:172" s="534" customFormat="1" x14ac:dyDescent="0.2">
      <c r="A31" s="532" t="s">
        <v>8</v>
      </c>
      <c r="B31" s="48">
        <v>31</v>
      </c>
      <c r="C31" s="112">
        <v>31</v>
      </c>
      <c r="D31" s="50">
        <v>23</v>
      </c>
      <c r="E31" s="113">
        <v>26</v>
      </c>
      <c r="F31" s="48">
        <v>43</v>
      </c>
      <c r="G31" s="114">
        <v>49</v>
      </c>
      <c r="H31" s="115">
        <v>39</v>
      </c>
      <c r="I31" s="53">
        <v>39</v>
      </c>
      <c r="J31" s="54">
        <v>35</v>
      </c>
      <c r="K31" s="48">
        <v>37</v>
      </c>
      <c r="L31" s="48">
        <v>47</v>
      </c>
      <c r="M31" s="55">
        <v>42</v>
      </c>
      <c r="N31" s="343">
        <v>29</v>
      </c>
      <c r="O31" s="54">
        <v>26</v>
      </c>
      <c r="P31" s="271">
        <v>29</v>
      </c>
      <c r="Q31" s="610">
        <v>29</v>
      </c>
      <c r="R31" s="442">
        <v>21</v>
      </c>
      <c r="S31" s="442">
        <v>18</v>
      </c>
      <c r="T31" s="722">
        <v>15</v>
      </c>
      <c r="U31" s="638">
        <v>7</v>
      </c>
      <c r="V31" s="116">
        <v>14</v>
      </c>
      <c r="W31" s="116">
        <v>15</v>
      </c>
      <c r="X31" s="116">
        <v>22</v>
      </c>
      <c r="Y31" s="116">
        <v>15</v>
      </c>
      <c r="Z31" s="116">
        <v>15</v>
      </c>
      <c r="AA31" s="116">
        <v>15</v>
      </c>
      <c r="AB31" s="116">
        <v>16</v>
      </c>
      <c r="AC31" s="604">
        <v>11</v>
      </c>
      <c r="AD31" s="430">
        <v>7</v>
      </c>
      <c r="AE31" s="463"/>
      <c r="AF31" s="294">
        <f t="shared" si="0"/>
        <v>47</v>
      </c>
      <c r="AG31" s="467"/>
      <c r="AH31" s="467"/>
      <c r="AI31" s="15"/>
      <c r="AJ31" s="15"/>
      <c r="AK31" s="15"/>
      <c r="AL31" s="15"/>
      <c r="AM31" s="1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</row>
    <row r="32" spans="1:172" x14ac:dyDescent="0.2">
      <c r="A32" s="530" t="s">
        <v>9</v>
      </c>
      <c r="B32" s="58">
        <v>91</v>
      </c>
      <c r="C32" s="22">
        <v>104</v>
      </c>
      <c r="D32" s="24">
        <v>112</v>
      </c>
      <c r="E32" s="59">
        <v>119</v>
      </c>
      <c r="F32" s="58">
        <v>107</v>
      </c>
      <c r="G32" s="9">
        <v>114</v>
      </c>
      <c r="H32" s="11">
        <v>129</v>
      </c>
      <c r="I32" s="18">
        <v>126</v>
      </c>
      <c r="J32" s="61">
        <v>126</v>
      </c>
      <c r="K32" s="58">
        <v>123</v>
      </c>
      <c r="L32" s="58">
        <v>126</v>
      </c>
      <c r="M32" s="7">
        <v>120</v>
      </c>
      <c r="N32" s="344">
        <v>135</v>
      </c>
      <c r="O32" s="61">
        <v>139</v>
      </c>
      <c r="P32" s="199">
        <v>133</v>
      </c>
      <c r="Q32" s="354">
        <v>126</v>
      </c>
      <c r="R32" s="443">
        <v>125</v>
      </c>
      <c r="S32" s="443">
        <v>114</v>
      </c>
      <c r="T32" s="721">
        <v>122</v>
      </c>
      <c r="U32" s="637">
        <v>100</v>
      </c>
      <c r="V32" s="102">
        <v>124</v>
      </c>
      <c r="W32" s="102">
        <v>130</v>
      </c>
      <c r="X32" s="102">
        <v>143</v>
      </c>
      <c r="Y32" s="102">
        <v>138</v>
      </c>
      <c r="Z32" s="102">
        <v>111</v>
      </c>
      <c r="AA32" s="102">
        <v>93</v>
      </c>
      <c r="AB32" s="102">
        <v>87</v>
      </c>
      <c r="AC32" s="603">
        <v>88</v>
      </c>
      <c r="AD32" s="429">
        <v>83</v>
      </c>
      <c r="AE32" s="463"/>
      <c r="AF32" s="294">
        <f t="shared" si="0"/>
        <v>21</v>
      </c>
      <c r="AG32" s="457"/>
      <c r="AH32" s="457"/>
      <c r="AI32" s="12"/>
      <c r="AJ32" s="12"/>
      <c r="AK32" s="12"/>
      <c r="AL32" s="12"/>
      <c r="AM32" s="12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</row>
    <row r="33" spans="1:172" ht="13.5" hidden="1" x14ac:dyDescent="0.2">
      <c r="A33" s="530" t="s">
        <v>87</v>
      </c>
      <c r="B33" s="58">
        <v>2</v>
      </c>
      <c r="C33" s="62"/>
      <c r="D33" s="24">
        <v>0</v>
      </c>
      <c r="E33" s="59">
        <v>0</v>
      </c>
      <c r="F33" s="58">
        <v>0</v>
      </c>
      <c r="G33" s="9">
        <v>0</v>
      </c>
      <c r="H33" s="11">
        <v>0</v>
      </c>
      <c r="I33" s="18">
        <v>0</v>
      </c>
      <c r="J33" s="61">
        <v>0</v>
      </c>
      <c r="K33" s="58">
        <v>0</v>
      </c>
      <c r="L33" s="58">
        <v>0</v>
      </c>
      <c r="M33" s="7">
        <v>0</v>
      </c>
      <c r="N33" s="344">
        <v>0</v>
      </c>
      <c r="O33" s="61">
        <v>0</v>
      </c>
      <c r="P33" s="199">
        <v>0</v>
      </c>
      <c r="Q33" s="354">
        <v>0</v>
      </c>
      <c r="R33" s="443">
        <v>0</v>
      </c>
      <c r="S33" s="443">
        <v>0</v>
      </c>
      <c r="T33" s="721">
        <v>0</v>
      </c>
      <c r="U33" s="637">
        <v>0</v>
      </c>
      <c r="V33" s="102">
        <v>0</v>
      </c>
      <c r="W33" s="102">
        <v>0</v>
      </c>
      <c r="X33" s="102"/>
      <c r="Y33" s="102"/>
      <c r="Z33" s="102"/>
      <c r="AA33" s="102"/>
      <c r="AB33" s="102"/>
      <c r="AC33" s="603"/>
      <c r="AD33" s="429"/>
      <c r="AE33" s="463"/>
      <c r="AF33" s="294">
        <f t="shared" si="0"/>
        <v>51</v>
      </c>
      <c r="AG33" s="457"/>
      <c r="AH33" s="457"/>
      <c r="AI33" s="12"/>
      <c r="AJ33" s="12"/>
      <c r="AK33" s="12"/>
      <c r="AL33" s="12"/>
      <c r="AM33" s="12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</row>
    <row r="34" spans="1:172" x14ac:dyDescent="0.2">
      <c r="A34" s="771" t="s">
        <v>10</v>
      </c>
      <c r="B34" s="756">
        <v>238</v>
      </c>
      <c r="C34" s="772">
        <v>241</v>
      </c>
      <c r="D34" s="757">
        <v>241</v>
      </c>
      <c r="E34" s="773">
        <v>276</v>
      </c>
      <c r="F34" s="756">
        <v>290</v>
      </c>
      <c r="G34" s="774">
        <v>292</v>
      </c>
      <c r="H34" s="775">
        <v>300</v>
      </c>
      <c r="I34" s="760">
        <v>289</v>
      </c>
      <c r="J34" s="761">
        <v>292</v>
      </c>
      <c r="K34" s="756">
        <v>296</v>
      </c>
      <c r="L34" s="756">
        <v>334</v>
      </c>
      <c r="M34" s="762">
        <v>359</v>
      </c>
      <c r="N34" s="763">
        <v>369</v>
      </c>
      <c r="O34" s="761">
        <v>355</v>
      </c>
      <c r="P34" s="764">
        <v>403</v>
      </c>
      <c r="Q34" s="765">
        <v>426</v>
      </c>
      <c r="R34" s="766">
        <v>404</v>
      </c>
      <c r="S34" s="766">
        <v>380</v>
      </c>
      <c r="T34" s="776">
        <v>408</v>
      </c>
      <c r="U34" s="777">
        <v>377</v>
      </c>
      <c r="V34" s="778">
        <v>412</v>
      </c>
      <c r="W34" s="778">
        <v>406</v>
      </c>
      <c r="X34" s="778">
        <v>428</v>
      </c>
      <c r="Y34" s="778">
        <v>465</v>
      </c>
      <c r="Z34" s="778">
        <v>475</v>
      </c>
      <c r="AA34" s="778">
        <v>417</v>
      </c>
      <c r="AB34" s="778">
        <v>383</v>
      </c>
      <c r="AC34" s="779">
        <v>361</v>
      </c>
      <c r="AD34" s="628">
        <v>347</v>
      </c>
      <c r="AE34" s="770"/>
      <c r="AF34" s="736">
        <f t="shared" si="0"/>
        <v>3</v>
      </c>
      <c r="AG34" s="457"/>
      <c r="AH34" s="464"/>
      <c r="AI34" s="12"/>
      <c r="AJ34" s="12"/>
      <c r="AK34" s="12"/>
      <c r="AL34" s="12"/>
      <c r="AM34" s="12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</row>
    <row r="35" spans="1:172" x14ac:dyDescent="0.2">
      <c r="A35" s="530" t="s">
        <v>11</v>
      </c>
      <c r="B35" s="58">
        <v>46</v>
      </c>
      <c r="C35" s="62">
        <v>45</v>
      </c>
      <c r="D35" s="24">
        <v>35</v>
      </c>
      <c r="E35" s="59">
        <v>49</v>
      </c>
      <c r="F35" s="58">
        <v>41</v>
      </c>
      <c r="G35" s="9">
        <v>33</v>
      </c>
      <c r="H35" s="11">
        <v>33</v>
      </c>
      <c r="I35" s="18">
        <v>46</v>
      </c>
      <c r="J35" s="61">
        <v>42</v>
      </c>
      <c r="K35" s="58">
        <v>41</v>
      </c>
      <c r="L35" s="58">
        <v>51</v>
      </c>
      <c r="M35" s="7">
        <v>57</v>
      </c>
      <c r="N35" s="344">
        <v>53</v>
      </c>
      <c r="O35" s="61">
        <v>56</v>
      </c>
      <c r="P35" s="199">
        <v>53</v>
      </c>
      <c r="Q35" s="354">
        <v>47</v>
      </c>
      <c r="R35" s="443">
        <v>41</v>
      </c>
      <c r="S35" s="443">
        <v>50</v>
      </c>
      <c r="T35" s="721">
        <v>52</v>
      </c>
      <c r="U35" s="637">
        <v>45</v>
      </c>
      <c r="V35" s="102">
        <v>54</v>
      </c>
      <c r="W35" s="102">
        <v>64</v>
      </c>
      <c r="X35" s="102">
        <v>60</v>
      </c>
      <c r="Y35" s="102">
        <v>58</v>
      </c>
      <c r="Z35" s="102">
        <v>61</v>
      </c>
      <c r="AA35" s="102">
        <v>48</v>
      </c>
      <c r="AB35" s="102">
        <v>39</v>
      </c>
      <c r="AC35" s="603">
        <v>27</v>
      </c>
      <c r="AD35" s="429">
        <v>31</v>
      </c>
      <c r="AE35" s="463"/>
      <c r="AF35" s="294">
        <f t="shared" si="0"/>
        <v>37</v>
      </c>
      <c r="AG35" s="457"/>
      <c r="AH35" s="457"/>
      <c r="AI35" s="12"/>
      <c r="AJ35" s="12"/>
      <c r="AK35" s="12"/>
      <c r="AL35" s="12"/>
      <c r="AM35" s="12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</row>
    <row r="36" spans="1:172" s="533" customFormat="1" x14ac:dyDescent="0.2">
      <c r="A36" s="530" t="s">
        <v>12</v>
      </c>
      <c r="B36" s="58">
        <v>14</v>
      </c>
      <c r="C36" s="62">
        <v>15</v>
      </c>
      <c r="D36" s="24">
        <v>18</v>
      </c>
      <c r="E36" s="59">
        <v>25</v>
      </c>
      <c r="F36" s="58">
        <v>26</v>
      </c>
      <c r="G36" s="9">
        <v>32</v>
      </c>
      <c r="H36" s="11">
        <v>30</v>
      </c>
      <c r="I36" s="18">
        <v>29</v>
      </c>
      <c r="J36" s="61">
        <v>41</v>
      </c>
      <c r="K36" s="58">
        <v>46</v>
      </c>
      <c r="L36" s="58">
        <v>39</v>
      </c>
      <c r="M36" s="7">
        <v>34</v>
      </c>
      <c r="N36" s="344">
        <v>26</v>
      </c>
      <c r="O36" s="61">
        <v>22</v>
      </c>
      <c r="P36" s="199">
        <v>21</v>
      </c>
      <c r="Q36" s="354">
        <v>23</v>
      </c>
      <c r="R36" s="443">
        <v>35</v>
      </c>
      <c r="S36" s="443">
        <v>55</v>
      </c>
      <c r="T36" s="721">
        <v>46</v>
      </c>
      <c r="U36" s="637">
        <v>36</v>
      </c>
      <c r="V36" s="102">
        <v>29</v>
      </c>
      <c r="W36" s="102">
        <v>27</v>
      </c>
      <c r="X36" s="102">
        <v>29</v>
      </c>
      <c r="Y36" s="102">
        <v>34</v>
      </c>
      <c r="Z36" s="102">
        <v>35</v>
      </c>
      <c r="AA36" s="102">
        <v>7</v>
      </c>
      <c r="AB36" s="102">
        <v>9</v>
      </c>
      <c r="AC36" s="603">
        <v>16</v>
      </c>
      <c r="AD36" s="429">
        <v>14</v>
      </c>
      <c r="AE36" s="463"/>
      <c r="AF36" s="294">
        <f t="shared" si="0"/>
        <v>46</v>
      </c>
      <c r="AG36" s="466"/>
      <c r="AH36" s="466"/>
      <c r="AI36" s="14"/>
      <c r="AJ36" s="14"/>
      <c r="AK36" s="14"/>
      <c r="AL36" s="14"/>
      <c r="AM36" s="1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</row>
    <row r="37" spans="1:172" s="2" customFormat="1" x14ac:dyDescent="0.2">
      <c r="A37" s="532" t="s">
        <v>28</v>
      </c>
      <c r="B37" s="48">
        <v>0</v>
      </c>
      <c r="C37" s="112">
        <v>0</v>
      </c>
      <c r="D37" s="50">
        <v>0</v>
      </c>
      <c r="E37" s="113">
        <v>0</v>
      </c>
      <c r="F37" s="48">
        <v>0</v>
      </c>
      <c r="G37" s="114">
        <v>12</v>
      </c>
      <c r="H37" s="115">
        <v>13</v>
      </c>
      <c r="I37" s="53">
        <v>22</v>
      </c>
      <c r="J37" s="54">
        <v>35</v>
      </c>
      <c r="K37" s="48">
        <v>29</v>
      </c>
      <c r="L37" s="48">
        <v>26</v>
      </c>
      <c r="M37" s="55">
        <v>24</v>
      </c>
      <c r="N37" s="343">
        <v>26</v>
      </c>
      <c r="O37" s="54">
        <v>24</v>
      </c>
      <c r="P37" s="271">
        <v>30</v>
      </c>
      <c r="Q37" s="610">
        <v>31</v>
      </c>
      <c r="R37" s="442">
        <v>41</v>
      </c>
      <c r="S37" s="442">
        <v>42</v>
      </c>
      <c r="T37" s="722">
        <v>35</v>
      </c>
      <c r="U37" s="638">
        <v>37</v>
      </c>
      <c r="V37" s="116">
        <v>43</v>
      </c>
      <c r="W37" s="116">
        <v>46</v>
      </c>
      <c r="X37" s="116">
        <v>43</v>
      </c>
      <c r="Y37" s="116">
        <v>36</v>
      </c>
      <c r="Z37" s="116">
        <v>33</v>
      </c>
      <c r="AA37" s="116">
        <v>20</v>
      </c>
      <c r="AB37" s="116">
        <v>17</v>
      </c>
      <c r="AC37" s="604">
        <v>20</v>
      </c>
      <c r="AD37" s="430">
        <v>28</v>
      </c>
      <c r="AE37" s="463"/>
      <c r="AF37" s="294">
        <f t="shared" si="0"/>
        <v>39</v>
      </c>
      <c r="AG37" s="460"/>
      <c r="AH37" s="457"/>
      <c r="AI37" s="16"/>
      <c r="AJ37" s="16"/>
      <c r="AK37" s="16"/>
      <c r="AL37" s="16"/>
      <c r="AM37" s="16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</row>
    <row r="38" spans="1:172" x14ac:dyDescent="0.2">
      <c r="A38" s="798" t="s">
        <v>17</v>
      </c>
      <c r="B38" s="756">
        <v>610</v>
      </c>
      <c r="C38" s="757">
        <v>601</v>
      </c>
      <c r="D38" s="757">
        <v>563</v>
      </c>
      <c r="E38" s="773">
        <v>477</v>
      </c>
      <c r="F38" s="756">
        <v>453</v>
      </c>
      <c r="G38" s="774">
        <v>437</v>
      </c>
      <c r="H38" s="799">
        <v>438</v>
      </c>
      <c r="I38" s="760">
        <v>386</v>
      </c>
      <c r="J38" s="761">
        <v>391</v>
      </c>
      <c r="K38" s="756">
        <v>408</v>
      </c>
      <c r="L38" s="756">
        <v>463</v>
      </c>
      <c r="M38" s="762">
        <v>462</v>
      </c>
      <c r="N38" s="765">
        <v>513</v>
      </c>
      <c r="O38" s="745">
        <v>541</v>
      </c>
      <c r="P38" s="764">
        <v>572</v>
      </c>
      <c r="Q38" s="765">
        <v>578</v>
      </c>
      <c r="R38" s="766">
        <v>594</v>
      </c>
      <c r="S38" s="766">
        <v>586</v>
      </c>
      <c r="T38" s="750">
        <v>594</v>
      </c>
      <c r="U38" s="764">
        <v>556</v>
      </c>
      <c r="V38" s="768">
        <v>569</v>
      </c>
      <c r="W38" s="768">
        <v>541</v>
      </c>
      <c r="X38" s="768">
        <v>488</v>
      </c>
      <c r="Y38" s="768">
        <v>457</v>
      </c>
      <c r="Z38" s="768">
        <v>407</v>
      </c>
      <c r="AA38" s="768">
        <v>382</v>
      </c>
      <c r="AB38" s="768">
        <v>363</v>
      </c>
      <c r="AC38" s="800">
        <v>331</v>
      </c>
      <c r="AD38" s="626">
        <v>338</v>
      </c>
      <c r="AE38" s="770"/>
      <c r="AF38" s="736">
        <f t="shared" si="0"/>
        <v>5</v>
      </c>
      <c r="AG38" s="457"/>
      <c r="AH38" s="464"/>
      <c r="AI38" s="12"/>
      <c r="AJ38" s="12"/>
      <c r="AK38" s="12"/>
      <c r="AL38" s="12"/>
      <c r="AM38" s="12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</row>
    <row r="39" spans="1:172" x14ac:dyDescent="0.2">
      <c r="A39" s="522" t="s">
        <v>18</v>
      </c>
      <c r="B39" s="58">
        <v>46</v>
      </c>
      <c r="C39" s="62">
        <v>45</v>
      </c>
      <c r="D39" s="24">
        <v>51</v>
      </c>
      <c r="E39" s="59">
        <v>60</v>
      </c>
      <c r="F39" s="58">
        <v>59</v>
      </c>
      <c r="G39" s="9">
        <v>56</v>
      </c>
      <c r="H39" s="60">
        <v>50</v>
      </c>
      <c r="I39" s="18">
        <v>51</v>
      </c>
      <c r="J39" s="61">
        <v>70</v>
      </c>
      <c r="K39" s="58">
        <v>67</v>
      </c>
      <c r="L39" s="58">
        <v>93</v>
      </c>
      <c r="M39" s="7">
        <v>86</v>
      </c>
      <c r="N39" s="344">
        <v>81</v>
      </c>
      <c r="O39" s="61">
        <v>83</v>
      </c>
      <c r="P39" s="199">
        <v>94</v>
      </c>
      <c r="Q39" s="354">
        <v>90</v>
      </c>
      <c r="R39" s="443">
        <v>94</v>
      </c>
      <c r="S39" s="443">
        <v>107</v>
      </c>
      <c r="T39" s="687">
        <v>110</v>
      </c>
      <c r="U39" s="199">
        <v>115</v>
      </c>
      <c r="V39" s="10">
        <v>126</v>
      </c>
      <c r="W39" s="10">
        <v>122</v>
      </c>
      <c r="X39" s="10">
        <v>113</v>
      </c>
      <c r="Y39" s="10">
        <v>113</v>
      </c>
      <c r="Z39" s="10">
        <v>95</v>
      </c>
      <c r="AA39" s="10">
        <v>71</v>
      </c>
      <c r="AB39" s="10">
        <v>62</v>
      </c>
      <c r="AC39" s="269">
        <v>66</v>
      </c>
      <c r="AD39" s="424">
        <v>53</v>
      </c>
      <c r="AE39" s="469"/>
      <c r="AF39" s="294">
        <f t="shared" si="0"/>
        <v>30</v>
      </c>
      <c r="AG39" s="457"/>
      <c r="AH39" s="457"/>
      <c r="AI39" s="12"/>
      <c r="AJ39" s="12"/>
      <c r="AK39" s="12"/>
      <c r="AL39" s="12"/>
      <c r="AM39" s="12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</row>
    <row r="40" spans="1:172" s="534" customFormat="1" x14ac:dyDescent="0.2">
      <c r="A40" s="537" t="s">
        <v>23</v>
      </c>
      <c r="B40" s="58">
        <v>0</v>
      </c>
      <c r="C40" s="62">
        <v>0</v>
      </c>
      <c r="D40" s="24">
        <v>0</v>
      </c>
      <c r="E40" s="59">
        <v>0</v>
      </c>
      <c r="F40" s="58">
        <v>57</v>
      </c>
      <c r="G40" s="9">
        <v>114</v>
      </c>
      <c r="H40" s="60">
        <v>139</v>
      </c>
      <c r="I40" s="18">
        <v>142</v>
      </c>
      <c r="J40" s="61">
        <v>113</v>
      </c>
      <c r="K40" s="58">
        <v>89</v>
      </c>
      <c r="L40" s="58">
        <v>80</v>
      </c>
      <c r="M40" s="7">
        <v>81</v>
      </c>
      <c r="N40" s="344">
        <v>90</v>
      </c>
      <c r="O40" s="61">
        <v>85</v>
      </c>
      <c r="P40" s="199">
        <v>83</v>
      </c>
      <c r="Q40" s="354">
        <v>129</v>
      </c>
      <c r="R40" s="443">
        <v>133</v>
      </c>
      <c r="S40" s="443">
        <v>133</v>
      </c>
      <c r="T40" s="687">
        <v>164</v>
      </c>
      <c r="U40" s="199">
        <v>183</v>
      </c>
      <c r="V40" s="10">
        <v>210</v>
      </c>
      <c r="W40" s="10">
        <v>239</v>
      </c>
      <c r="X40" s="10">
        <v>218</v>
      </c>
      <c r="Y40" s="10">
        <v>232</v>
      </c>
      <c r="Z40" s="10">
        <v>209</v>
      </c>
      <c r="AA40" s="10">
        <v>180</v>
      </c>
      <c r="AB40" s="10">
        <v>216</v>
      </c>
      <c r="AC40" s="269">
        <v>232</v>
      </c>
      <c r="AD40" s="424">
        <v>232</v>
      </c>
      <c r="AE40" s="469"/>
      <c r="AF40" s="294">
        <f t="shared" si="0"/>
        <v>11</v>
      </c>
      <c r="AG40" s="467"/>
      <c r="AH40" s="467"/>
      <c r="AI40" s="15"/>
      <c r="AJ40" s="15"/>
      <c r="AK40" s="15"/>
      <c r="AL40" s="15"/>
      <c r="AM40" s="1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</row>
    <row r="41" spans="1:172" s="534" customFormat="1" x14ac:dyDescent="0.2">
      <c r="A41" s="537" t="s">
        <v>110</v>
      </c>
      <c r="B41" s="58"/>
      <c r="C41" s="62"/>
      <c r="D41" s="24"/>
      <c r="E41" s="59"/>
      <c r="F41" s="58"/>
      <c r="G41" s="9"/>
      <c r="H41" s="60"/>
      <c r="I41" s="18"/>
      <c r="J41" s="61"/>
      <c r="K41" s="58"/>
      <c r="L41" s="58"/>
      <c r="M41" s="7"/>
      <c r="N41" s="344"/>
      <c r="O41" s="61"/>
      <c r="P41" s="199">
        <v>0</v>
      </c>
      <c r="Q41" s="354">
        <v>0</v>
      </c>
      <c r="R41" s="443"/>
      <c r="S41" s="443">
        <v>0</v>
      </c>
      <c r="T41" s="687"/>
      <c r="U41" s="199">
        <v>0</v>
      </c>
      <c r="V41" s="10">
        <v>0</v>
      </c>
      <c r="W41" s="10">
        <v>0</v>
      </c>
      <c r="X41" s="10">
        <v>0</v>
      </c>
      <c r="Y41" s="10">
        <v>0</v>
      </c>
      <c r="Z41" s="10">
        <v>9</v>
      </c>
      <c r="AA41" s="10">
        <v>13</v>
      </c>
      <c r="AB41" s="10">
        <v>20</v>
      </c>
      <c r="AC41" s="269">
        <v>24</v>
      </c>
      <c r="AD41" s="424">
        <v>20</v>
      </c>
      <c r="AE41" s="469"/>
      <c r="AF41" s="294">
        <f t="shared" si="0"/>
        <v>43</v>
      </c>
      <c r="AG41" s="467"/>
      <c r="AH41" s="467"/>
      <c r="AI41" s="15"/>
      <c r="AJ41" s="15"/>
      <c r="AK41" s="15"/>
      <c r="AL41" s="15"/>
      <c r="AM41" s="1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</row>
    <row r="42" spans="1:172" s="534" customFormat="1" x14ac:dyDescent="0.2">
      <c r="A42" s="538" t="s">
        <v>81</v>
      </c>
      <c r="B42" s="48">
        <v>0</v>
      </c>
      <c r="C42" s="49">
        <v>0</v>
      </c>
      <c r="D42" s="50">
        <v>0</v>
      </c>
      <c r="E42" s="113">
        <v>0</v>
      </c>
      <c r="F42" s="48">
        <v>0</v>
      </c>
      <c r="G42" s="114">
        <v>0</v>
      </c>
      <c r="H42" s="131">
        <v>0</v>
      </c>
      <c r="I42" s="53">
        <v>0</v>
      </c>
      <c r="J42" s="54"/>
      <c r="K42" s="48">
        <v>0</v>
      </c>
      <c r="L42" s="48">
        <v>0</v>
      </c>
      <c r="M42" s="55">
        <v>0</v>
      </c>
      <c r="N42" s="343">
        <v>0</v>
      </c>
      <c r="O42" s="54">
        <v>3</v>
      </c>
      <c r="P42" s="271">
        <v>7</v>
      </c>
      <c r="Q42" s="610">
        <v>22</v>
      </c>
      <c r="R42" s="442">
        <v>31</v>
      </c>
      <c r="S42" s="442">
        <v>23</v>
      </c>
      <c r="T42" s="442">
        <v>21</v>
      </c>
      <c r="U42" s="271">
        <v>22</v>
      </c>
      <c r="V42" s="56">
        <v>33</v>
      </c>
      <c r="W42" s="56">
        <v>30</v>
      </c>
      <c r="X42" s="56">
        <v>42</v>
      </c>
      <c r="Y42" s="56">
        <v>45</v>
      </c>
      <c r="Z42" s="56">
        <v>45</v>
      </c>
      <c r="AA42" s="56">
        <v>41</v>
      </c>
      <c r="AB42" s="56">
        <v>46</v>
      </c>
      <c r="AC42" s="379">
        <v>61</v>
      </c>
      <c r="AD42" s="423">
        <v>59</v>
      </c>
      <c r="AE42" s="469"/>
      <c r="AF42" s="294">
        <f t="shared" si="0"/>
        <v>26</v>
      </c>
      <c r="AG42" s="467"/>
      <c r="AH42" s="467"/>
      <c r="AI42" s="15"/>
      <c r="AJ42" s="15"/>
      <c r="AK42" s="15"/>
      <c r="AL42" s="15"/>
      <c r="AM42" s="1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</row>
    <row r="43" spans="1:172" s="534" customFormat="1" x14ac:dyDescent="0.2">
      <c r="A43" s="730" t="s">
        <v>132</v>
      </c>
      <c r="B43" s="58"/>
      <c r="C43" s="22"/>
      <c r="D43" s="24"/>
      <c r="E43" s="59"/>
      <c r="F43" s="58"/>
      <c r="G43" s="9"/>
      <c r="H43" s="731"/>
      <c r="I43" s="18"/>
      <c r="J43" s="61"/>
      <c r="K43" s="58"/>
      <c r="L43" s="58"/>
      <c r="M43" s="7"/>
      <c r="N43" s="727"/>
      <c r="O43" s="61"/>
      <c r="P43" s="199"/>
      <c r="Q43" s="728"/>
      <c r="R43" s="687"/>
      <c r="S43" s="687"/>
      <c r="T43" s="687">
        <v>0</v>
      </c>
      <c r="U43" s="199"/>
      <c r="V43" s="10"/>
      <c r="W43" s="10"/>
      <c r="X43" s="10"/>
      <c r="Y43" s="10">
        <v>0</v>
      </c>
      <c r="Z43" s="10">
        <v>0</v>
      </c>
      <c r="AA43" s="10">
        <v>0</v>
      </c>
      <c r="AB43" s="10">
        <v>0</v>
      </c>
      <c r="AC43" s="269">
        <v>0</v>
      </c>
      <c r="AD43" s="686">
        <v>1</v>
      </c>
      <c r="AE43" s="469"/>
      <c r="AF43" s="294">
        <f t="shared" si="0"/>
        <v>50</v>
      </c>
      <c r="AG43" s="467"/>
      <c r="AH43" s="467"/>
      <c r="AI43" s="15"/>
      <c r="AJ43" s="15"/>
      <c r="AK43" s="15"/>
      <c r="AL43" s="15"/>
      <c r="AM43" s="1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</row>
    <row r="44" spans="1:172" ht="13.5" hidden="1" x14ac:dyDescent="0.2">
      <c r="A44" s="539" t="s">
        <v>88</v>
      </c>
      <c r="B44" s="103">
        <v>49</v>
      </c>
      <c r="C44" s="117">
        <v>54</v>
      </c>
      <c r="D44" s="104">
        <v>40</v>
      </c>
      <c r="E44" s="105">
        <v>41</v>
      </c>
      <c r="F44" s="103">
        <v>48</v>
      </c>
      <c r="G44" s="106">
        <v>41</v>
      </c>
      <c r="H44" s="130">
        <v>37</v>
      </c>
      <c r="I44" s="107">
        <v>36</v>
      </c>
      <c r="J44" s="108">
        <v>25</v>
      </c>
      <c r="K44" s="103">
        <v>17</v>
      </c>
      <c r="L44" s="103">
        <v>16</v>
      </c>
      <c r="M44" s="109">
        <v>19</v>
      </c>
      <c r="N44" s="355">
        <v>10</v>
      </c>
      <c r="O44" s="108">
        <v>7</v>
      </c>
      <c r="P44" s="356">
        <v>3</v>
      </c>
      <c r="Q44" s="614">
        <v>0</v>
      </c>
      <c r="R44" s="447">
        <v>0</v>
      </c>
      <c r="S44" s="447">
        <v>0</v>
      </c>
      <c r="T44" s="447">
        <v>0</v>
      </c>
      <c r="U44" s="356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/>
      <c r="AC44" s="605"/>
      <c r="AD44" s="431"/>
      <c r="AE44" s="469"/>
      <c r="AF44" s="294">
        <f t="shared" si="0"/>
        <v>51</v>
      </c>
      <c r="AG44" s="457"/>
      <c r="AH44" s="457"/>
      <c r="AI44" s="12"/>
      <c r="AJ44" s="12"/>
      <c r="AK44" s="12"/>
      <c r="AL44" s="12"/>
      <c r="AM44" s="12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</row>
    <row r="45" spans="1:172" x14ac:dyDescent="0.2">
      <c r="A45" s="522" t="s">
        <v>19</v>
      </c>
      <c r="B45" s="58">
        <v>70</v>
      </c>
      <c r="C45" s="62">
        <v>65</v>
      </c>
      <c r="D45" s="24">
        <v>66</v>
      </c>
      <c r="E45" s="59">
        <v>61</v>
      </c>
      <c r="F45" s="58">
        <v>68</v>
      </c>
      <c r="G45" s="9">
        <v>72</v>
      </c>
      <c r="H45" s="60">
        <v>63</v>
      </c>
      <c r="I45" s="18">
        <v>60</v>
      </c>
      <c r="J45" s="61">
        <v>80</v>
      </c>
      <c r="K45" s="58">
        <v>75</v>
      </c>
      <c r="L45" s="58">
        <v>83</v>
      </c>
      <c r="M45" s="7">
        <v>110</v>
      </c>
      <c r="N45" s="344">
        <v>100</v>
      </c>
      <c r="O45" s="61">
        <v>108</v>
      </c>
      <c r="P45" s="199">
        <v>102</v>
      </c>
      <c r="Q45" s="354">
        <v>86</v>
      </c>
      <c r="R45" s="443">
        <v>93</v>
      </c>
      <c r="S45" s="443">
        <v>109</v>
      </c>
      <c r="T45" s="687">
        <v>96</v>
      </c>
      <c r="U45" s="199">
        <v>93</v>
      </c>
      <c r="V45" s="10">
        <v>101</v>
      </c>
      <c r="W45" s="10">
        <v>86</v>
      </c>
      <c r="X45" s="10">
        <v>84</v>
      </c>
      <c r="Y45" s="10">
        <v>74</v>
      </c>
      <c r="Z45" s="10">
        <v>63</v>
      </c>
      <c r="AA45" s="10">
        <v>51</v>
      </c>
      <c r="AB45" s="10">
        <v>48</v>
      </c>
      <c r="AC45" s="269">
        <v>53</v>
      </c>
      <c r="AD45" s="424">
        <v>55</v>
      </c>
      <c r="AE45" s="469"/>
      <c r="AF45" s="294">
        <f t="shared" si="0"/>
        <v>28</v>
      </c>
      <c r="AG45" s="457"/>
      <c r="AH45" s="457"/>
      <c r="AI45" s="12"/>
      <c r="AJ45" s="12"/>
      <c r="AK45" s="12"/>
      <c r="AL45" s="12"/>
      <c r="AM45" s="12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</row>
    <row r="46" spans="1:172" x14ac:dyDescent="0.2">
      <c r="A46" s="522" t="s">
        <v>112</v>
      </c>
      <c r="B46" s="58"/>
      <c r="C46" s="62"/>
      <c r="D46" s="24"/>
      <c r="E46" s="59"/>
      <c r="F46" s="58"/>
      <c r="G46" s="9"/>
      <c r="H46" s="60"/>
      <c r="I46" s="18"/>
      <c r="J46" s="61"/>
      <c r="K46" s="58"/>
      <c r="L46" s="58"/>
      <c r="M46" s="7"/>
      <c r="N46" s="344"/>
      <c r="O46" s="61"/>
      <c r="P46" s="199"/>
      <c r="Q46" s="354">
        <v>0</v>
      </c>
      <c r="R46" s="443"/>
      <c r="S46" s="443">
        <v>0</v>
      </c>
      <c r="T46" s="687"/>
      <c r="U46" s="199"/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3</v>
      </c>
      <c r="AB46" s="10">
        <v>11</v>
      </c>
      <c r="AC46" s="269">
        <v>18</v>
      </c>
      <c r="AD46" s="424">
        <v>34</v>
      </c>
      <c r="AE46" s="469"/>
      <c r="AF46" s="294">
        <f t="shared" si="0"/>
        <v>34</v>
      </c>
      <c r="AG46" s="457"/>
      <c r="AH46" s="457"/>
      <c r="AI46" s="12"/>
      <c r="AJ46" s="12"/>
      <c r="AK46" s="12"/>
      <c r="AL46" s="12"/>
      <c r="AM46" s="12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</row>
    <row r="47" spans="1:172" x14ac:dyDescent="0.2">
      <c r="A47" s="522" t="s">
        <v>20</v>
      </c>
      <c r="B47" s="58">
        <v>118</v>
      </c>
      <c r="C47" s="62">
        <v>126</v>
      </c>
      <c r="D47" s="24">
        <v>131</v>
      </c>
      <c r="E47" s="59">
        <v>142</v>
      </c>
      <c r="F47" s="58">
        <v>109</v>
      </c>
      <c r="G47" s="9">
        <v>104</v>
      </c>
      <c r="H47" s="60">
        <v>99</v>
      </c>
      <c r="I47" s="18">
        <v>107</v>
      </c>
      <c r="J47" s="61">
        <v>113</v>
      </c>
      <c r="K47" s="58">
        <v>105</v>
      </c>
      <c r="L47" s="58">
        <v>97</v>
      </c>
      <c r="M47" s="7">
        <v>96</v>
      </c>
      <c r="N47" s="344">
        <v>82</v>
      </c>
      <c r="O47" s="61">
        <v>100</v>
      </c>
      <c r="P47" s="199">
        <v>110</v>
      </c>
      <c r="Q47" s="354">
        <v>138</v>
      </c>
      <c r="R47" s="443">
        <v>136</v>
      </c>
      <c r="S47" s="443">
        <v>155</v>
      </c>
      <c r="T47" s="687">
        <v>149</v>
      </c>
      <c r="U47" s="199">
        <v>137</v>
      </c>
      <c r="V47" s="10">
        <v>125</v>
      </c>
      <c r="W47" s="10">
        <v>109</v>
      </c>
      <c r="X47" s="10">
        <v>114</v>
      </c>
      <c r="Y47" s="10">
        <v>106</v>
      </c>
      <c r="Z47" s="10">
        <v>113</v>
      </c>
      <c r="AA47" s="10">
        <v>88</v>
      </c>
      <c r="AB47" s="10">
        <v>65</v>
      </c>
      <c r="AC47" s="269">
        <v>66</v>
      </c>
      <c r="AD47" s="424">
        <v>69</v>
      </c>
      <c r="AE47" s="469"/>
      <c r="AF47" s="294">
        <f t="shared" si="0"/>
        <v>23</v>
      </c>
      <c r="AG47" s="457"/>
      <c r="AH47" s="457"/>
      <c r="AI47" s="12"/>
      <c r="AJ47" s="12"/>
      <c r="AK47" s="12"/>
      <c r="AL47" s="12"/>
      <c r="AM47" s="12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</row>
    <row r="48" spans="1:172" ht="13.5" hidden="1" x14ac:dyDescent="0.2">
      <c r="A48" s="522" t="s">
        <v>89</v>
      </c>
      <c r="B48" s="58">
        <v>2</v>
      </c>
      <c r="C48" s="62">
        <v>1</v>
      </c>
      <c r="D48" s="24">
        <v>0</v>
      </c>
      <c r="E48" s="59">
        <v>2</v>
      </c>
      <c r="F48" s="58">
        <v>1</v>
      </c>
      <c r="G48" s="9"/>
      <c r="H48" s="60"/>
      <c r="I48" s="18"/>
      <c r="J48" s="61"/>
      <c r="K48" s="58"/>
      <c r="L48" s="58"/>
      <c r="M48" s="7"/>
      <c r="N48" s="344"/>
      <c r="O48" s="61"/>
      <c r="P48" s="199"/>
      <c r="Q48" s="354"/>
      <c r="R48" s="443"/>
      <c r="S48" s="443"/>
      <c r="T48" s="687"/>
      <c r="U48" s="199"/>
      <c r="V48" s="10"/>
      <c r="W48" s="10"/>
      <c r="X48" s="10"/>
      <c r="Y48" s="10"/>
      <c r="Z48" s="10"/>
      <c r="AA48" s="10"/>
      <c r="AB48" s="10"/>
      <c r="AC48" s="269"/>
      <c r="AD48" s="424"/>
      <c r="AE48" s="469"/>
      <c r="AF48" s="294">
        <f t="shared" si="0"/>
        <v>51</v>
      </c>
      <c r="AG48" s="457"/>
      <c r="AH48" s="464"/>
      <c r="AI48" s="12"/>
      <c r="AJ48" s="12"/>
      <c r="AK48" s="12"/>
      <c r="AL48" s="12"/>
      <c r="AM48" s="12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</row>
    <row r="49" spans="1:172" x14ac:dyDescent="0.2">
      <c r="A49" s="522" t="s">
        <v>21</v>
      </c>
      <c r="B49" s="58">
        <v>41</v>
      </c>
      <c r="C49" s="62">
        <v>43</v>
      </c>
      <c r="D49" s="24">
        <v>53</v>
      </c>
      <c r="E49" s="59">
        <v>67</v>
      </c>
      <c r="F49" s="58">
        <v>66</v>
      </c>
      <c r="G49" s="9">
        <v>74</v>
      </c>
      <c r="H49" s="60">
        <v>81</v>
      </c>
      <c r="I49" s="18">
        <v>76</v>
      </c>
      <c r="J49" s="61">
        <v>70</v>
      </c>
      <c r="K49" s="58">
        <v>62</v>
      </c>
      <c r="L49" s="58">
        <v>40</v>
      </c>
      <c r="M49" s="7">
        <v>42</v>
      </c>
      <c r="N49" s="344">
        <v>52</v>
      </c>
      <c r="O49" s="61">
        <v>69</v>
      </c>
      <c r="P49" s="199">
        <v>67</v>
      </c>
      <c r="Q49" s="354">
        <v>86</v>
      </c>
      <c r="R49" s="443">
        <v>100</v>
      </c>
      <c r="S49" s="443">
        <v>98</v>
      </c>
      <c r="T49" s="687">
        <v>122</v>
      </c>
      <c r="U49" s="199">
        <v>117</v>
      </c>
      <c r="V49" s="10">
        <v>117</v>
      </c>
      <c r="W49" s="10">
        <v>114</v>
      </c>
      <c r="X49" s="10">
        <v>84</v>
      </c>
      <c r="Y49" s="10">
        <v>80</v>
      </c>
      <c r="Z49" s="10">
        <v>60</v>
      </c>
      <c r="AA49" s="10">
        <v>44</v>
      </c>
      <c r="AB49" s="10">
        <v>56</v>
      </c>
      <c r="AC49" s="269">
        <v>63</v>
      </c>
      <c r="AD49" s="424">
        <v>73</v>
      </c>
      <c r="AE49" s="469"/>
      <c r="AF49" s="294">
        <f t="shared" si="0"/>
        <v>22</v>
      </c>
      <c r="AG49" s="457"/>
      <c r="AH49" s="457"/>
      <c r="AI49" s="12"/>
      <c r="AJ49" s="12"/>
      <c r="AK49" s="12"/>
      <c r="AL49" s="12"/>
      <c r="AM49" s="12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</row>
    <row r="50" spans="1:172" s="2" customFormat="1" x14ac:dyDescent="0.2">
      <c r="A50" s="540" t="s">
        <v>111</v>
      </c>
      <c r="B50" s="48">
        <v>0</v>
      </c>
      <c r="C50" s="112">
        <v>0</v>
      </c>
      <c r="D50" s="50">
        <v>0</v>
      </c>
      <c r="E50" s="113">
        <v>0</v>
      </c>
      <c r="F50" s="48">
        <v>0</v>
      </c>
      <c r="G50" s="114">
        <v>0</v>
      </c>
      <c r="H50" s="131">
        <v>0</v>
      </c>
      <c r="I50" s="53">
        <v>0</v>
      </c>
      <c r="J50" s="54">
        <v>0</v>
      </c>
      <c r="K50" s="48">
        <v>0</v>
      </c>
      <c r="L50" s="48">
        <v>0</v>
      </c>
      <c r="M50" s="55">
        <v>0</v>
      </c>
      <c r="N50" s="343">
        <v>0</v>
      </c>
      <c r="O50" s="54">
        <v>0</v>
      </c>
      <c r="P50" s="271">
        <v>0</v>
      </c>
      <c r="Q50" s="610">
        <v>0</v>
      </c>
      <c r="R50" s="442">
        <v>0</v>
      </c>
      <c r="S50" s="442">
        <v>0</v>
      </c>
      <c r="T50" s="442">
        <v>0</v>
      </c>
      <c r="U50" s="271">
        <v>0</v>
      </c>
      <c r="V50" s="56">
        <v>0</v>
      </c>
      <c r="W50" s="56">
        <v>7</v>
      </c>
      <c r="X50" s="56">
        <v>15</v>
      </c>
      <c r="Y50" s="56">
        <v>20</v>
      </c>
      <c r="Z50" s="56">
        <v>20</v>
      </c>
      <c r="AA50" s="56">
        <v>18</v>
      </c>
      <c r="AB50" s="56">
        <v>16</v>
      </c>
      <c r="AC50" s="379">
        <v>15</v>
      </c>
      <c r="AD50" s="423">
        <v>15</v>
      </c>
      <c r="AE50" s="469"/>
      <c r="AF50" s="294">
        <f t="shared" si="0"/>
        <v>45</v>
      </c>
      <c r="AG50" s="460"/>
      <c r="AH50" s="457"/>
      <c r="AI50" s="16"/>
      <c r="AJ50" s="16"/>
      <c r="AK50" s="16"/>
      <c r="AL50" s="16"/>
      <c r="AM50" s="16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</row>
    <row r="51" spans="1:172" x14ac:dyDescent="0.2">
      <c r="A51" s="522" t="s">
        <v>14</v>
      </c>
      <c r="B51" s="58">
        <v>258</v>
      </c>
      <c r="C51" s="22">
        <v>206</v>
      </c>
      <c r="D51" s="24">
        <v>179</v>
      </c>
      <c r="E51" s="59">
        <v>153</v>
      </c>
      <c r="F51" s="58">
        <v>152</v>
      </c>
      <c r="G51" s="9">
        <v>151</v>
      </c>
      <c r="H51" s="60">
        <v>172</v>
      </c>
      <c r="I51" s="18">
        <v>196</v>
      </c>
      <c r="J51" s="61">
        <v>202</v>
      </c>
      <c r="K51" s="58">
        <v>220</v>
      </c>
      <c r="L51" s="7">
        <v>255</v>
      </c>
      <c r="M51" s="7">
        <v>266</v>
      </c>
      <c r="N51" s="354">
        <v>282</v>
      </c>
      <c r="O51" s="235">
        <v>294</v>
      </c>
      <c r="P51" s="199">
        <v>279</v>
      </c>
      <c r="Q51" s="354">
        <v>290</v>
      </c>
      <c r="R51" s="443">
        <v>319</v>
      </c>
      <c r="S51" s="443">
        <v>298</v>
      </c>
      <c r="T51" s="448">
        <f>161+151</f>
        <v>312</v>
      </c>
      <c r="U51" s="199">
        <v>302</v>
      </c>
      <c r="V51" s="10">
        <v>304</v>
      </c>
      <c r="W51" s="10">
        <v>273</v>
      </c>
      <c r="X51" s="10">
        <v>236</v>
      </c>
      <c r="Y51" s="10">
        <v>243</v>
      </c>
      <c r="Z51" s="10">
        <v>217</v>
      </c>
      <c r="AA51" s="10">
        <v>204</v>
      </c>
      <c r="AB51" s="10">
        <v>202</v>
      </c>
      <c r="AC51" s="601">
        <v>224</v>
      </c>
      <c r="AD51" s="424">
        <v>226</v>
      </c>
      <c r="AE51" s="463"/>
      <c r="AF51" s="294">
        <f t="shared" si="0"/>
        <v>12</v>
      </c>
      <c r="AG51" s="457"/>
      <c r="AH51" s="464"/>
      <c r="AI51" s="12"/>
      <c r="AJ51" s="12"/>
      <c r="AK51" s="12"/>
      <c r="AL51" s="12"/>
      <c r="AM51" s="12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</row>
    <row r="52" spans="1:172" x14ac:dyDescent="0.2">
      <c r="A52" s="522" t="s">
        <v>15</v>
      </c>
      <c r="B52" s="58">
        <v>639</v>
      </c>
      <c r="C52" s="62">
        <v>704</v>
      </c>
      <c r="D52" s="24">
        <v>796</v>
      </c>
      <c r="E52" s="59">
        <v>776</v>
      </c>
      <c r="F52" s="58">
        <v>842</v>
      </c>
      <c r="G52" s="9">
        <v>842</v>
      </c>
      <c r="H52" s="60">
        <v>898</v>
      </c>
      <c r="I52" s="18">
        <v>675</v>
      </c>
      <c r="J52" s="61">
        <v>527</v>
      </c>
      <c r="K52" s="58">
        <v>587</v>
      </c>
      <c r="L52" s="7">
        <v>636</v>
      </c>
      <c r="M52" s="7">
        <v>623</v>
      </c>
      <c r="N52" s="344">
        <v>572</v>
      </c>
      <c r="O52" s="61">
        <v>496</v>
      </c>
      <c r="P52" s="199">
        <v>338</v>
      </c>
      <c r="Q52" s="354">
        <v>260</v>
      </c>
      <c r="R52" s="443">
        <v>255</v>
      </c>
      <c r="S52" s="443">
        <v>191</v>
      </c>
      <c r="T52" s="687">
        <f>23+6</f>
        <v>29</v>
      </c>
      <c r="U52" s="199">
        <v>14</v>
      </c>
      <c r="V52" s="10">
        <v>1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269">
        <v>0</v>
      </c>
      <c r="AD52" s="424">
        <v>0</v>
      </c>
      <c r="AE52" s="469"/>
      <c r="AF52" s="294">
        <f t="shared" si="0"/>
        <v>51</v>
      </c>
      <c r="AG52" s="457"/>
      <c r="AH52" s="457"/>
      <c r="AI52" s="12"/>
      <c r="AJ52" s="12"/>
      <c r="AK52" s="12"/>
      <c r="AL52" s="12"/>
      <c r="AM52" s="12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</row>
    <row r="53" spans="1:172" x14ac:dyDescent="0.2">
      <c r="A53" s="522" t="s">
        <v>113</v>
      </c>
      <c r="B53" s="58">
        <v>0</v>
      </c>
      <c r="C53" s="62">
        <v>0</v>
      </c>
      <c r="D53" s="24">
        <v>0</v>
      </c>
      <c r="E53" s="59">
        <v>0</v>
      </c>
      <c r="F53" s="58">
        <v>0</v>
      </c>
      <c r="G53" s="9">
        <v>0</v>
      </c>
      <c r="H53" s="60">
        <v>0</v>
      </c>
      <c r="I53" s="18">
        <v>0</v>
      </c>
      <c r="J53" s="61">
        <v>0</v>
      </c>
      <c r="K53" s="58">
        <v>0</v>
      </c>
      <c r="L53" s="7">
        <v>0</v>
      </c>
      <c r="M53" s="7">
        <v>0</v>
      </c>
      <c r="N53" s="344">
        <v>0</v>
      </c>
      <c r="O53" s="61">
        <v>0</v>
      </c>
      <c r="P53" s="199">
        <v>0</v>
      </c>
      <c r="Q53" s="354">
        <v>0</v>
      </c>
      <c r="R53" s="443">
        <v>0</v>
      </c>
      <c r="S53" s="443">
        <v>0</v>
      </c>
      <c r="T53" s="687">
        <f>88+4</f>
        <v>92</v>
      </c>
      <c r="U53" s="199">
        <v>118</v>
      </c>
      <c r="V53" s="10">
        <v>129</v>
      </c>
      <c r="W53" s="10">
        <v>122</v>
      </c>
      <c r="X53" s="10">
        <v>117</v>
      </c>
      <c r="Y53" s="10">
        <v>130</v>
      </c>
      <c r="Z53" s="10">
        <v>125</v>
      </c>
      <c r="AA53" s="10">
        <v>144</v>
      </c>
      <c r="AB53" s="10">
        <v>170</v>
      </c>
      <c r="AC53" s="269">
        <v>86</v>
      </c>
      <c r="AD53" s="424">
        <v>55</v>
      </c>
      <c r="AE53" s="469"/>
      <c r="AF53" s="294">
        <f t="shared" si="0"/>
        <v>28</v>
      </c>
      <c r="AG53" s="457"/>
      <c r="AH53" s="457"/>
      <c r="AI53" s="12"/>
      <c r="AJ53" s="12"/>
      <c r="AK53" s="12"/>
      <c r="AL53" s="12"/>
      <c r="AM53" s="12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</row>
    <row r="54" spans="1:172" s="534" customFormat="1" x14ac:dyDescent="0.2">
      <c r="A54" s="522" t="s">
        <v>16</v>
      </c>
      <c r="B54" s="58">
        <v>24</v>
      </c>
      <c r="C54" s="62">
        <v>19</v>
      </c>
      <c r="D54" s="24">
        <v>18</v>
      </c>
      <c r="E54" s="59">
        <v>32</v>
      </c>
      <c r="F54" s="58">
        <v>23</v>
      </c>
      <c r="G54" s="9">
        <v>15</v>
      </c>
      <c r="H54" s="60">
        <v>13</v>
      </c>
      <c r="I54" s="18">
        <v>13</v>
      </c>
      <c r="J54" s="61">
        <v>25</v>
      </c>
      <c r="K54" s="58">
        <v>23</v>
      </c>
      <c r="L54" s="7">
        <v>32</v>
      </c>
      <c r="M54" s="7">
        <v>36</v>
      </c>
      <c r="N54" s="344">
        <v>36</v>
      </c>
      <c r="O54" s="61">
        <v>43</v>
      </c>
      <c r="P54" s="199">
        <v>39</v>
      </c>
      <c r="Q54" s="354">
        <v>42</v>
      </c>
      <c r="R54" s="443">
        <v>52</v>
      </c>
      <c r="S54" s="443">
        <v>44</v>
      </c>
      <c r="T54" s="687">
        <v>55</v>
      </c>
      <c r="U54" s="199">
        <v>43</v>
      </c>
      <c r="V54" s="10">
        <v>52</v>
      </c>
      <c r="W54" s="10">
        <v>50</v>
      </c>
      <c r="X54" s="10">
        <v>40</v>
      </c>
      <c r="Y54" s="10">
        <v>48</v>
      </c>
      <c r="Z54" s="10">
        <v>48</v>
      </c>
      <c r="AA54" s="10">
        <v>49</v>
      </c>
      <c r="AB54" s="10">
        <v>29</v>
      </c>
      <c r="AC54" s="269">
        <v>20</v>
      </c>
      <c r="AD54" s="424">
        <v>28</v>
      </c>
      <c r="AE54" s="469"/>
      <c r="AF54" s="294">
        <f t="shared" si="0"/>
        <v>39</v>
      </c>
      <c r="AG54" s="467"/>
      <c r="AH54" s="467"/>
      <c r="AI54" s="15"/>
      <c r="AJ54" s="15"/>
      <c r="AK54" s="15"/>
      <c r="AL54" s="15"/>
      <c r="AM54" s="1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</row>
    <row r="55" spans="1:172" x14ac:dyDescent="0.2">
      <c r="A55" s="543" t="s">
        <v>35</v>
      </c>
      <c r="B55" s="58">
        <v>0</v>
      </c>
      <c r="C55" s="22">
        <v>0</v>
      </c>
      <c r="D55" s="24">
        <v>0</v>
      </c>
      <c r="E55" s="59">
        <v>0</v>
      </c>
      <c r="F55" s="58">
        <v>0</v>
      </c>
      <c r="G55" s="9">
        <v>0</v>
      </c>
      <c r="H55" s="60">
        <v>14</v>
      </c>
      <c r="I55" s="18">
        <v>71</v>
      </c>
      <c r="J55" s="61">
        <v>111</v>
      </c>
      <c r="K55" s="58">
        <v>138</v>
      </c>
      <c r="L55" s="7">
        <v>149</v>
      </c>
      <c r="M55" s="7">
        <v>171</v>
      </c>
      <c r="N55" s="344">
        <v>207</v>
      </c>
      <c r="O55" s="61">
        <v>184</v>
      </c>
      <c r="P55" s="199">
        <v>151</v>
      </c>
      <c r="Q55" s="354">
        <v>162</v>
      </c>
      <c r="R55" s="443">
        <v>149</v>
      </c>
      <c r="S55" s="443">
        <v>195</v>
      </c>
      <c r="T55" s="687">
        <f>96+102</f>
        <v>198</v>
      </c>
      <c r="U55" s="199">
        <v>241</v>
      </c>
      <c r="V55" s="10">
        <v>254</v>
      </c>
      <c r="W55" s="10">
        <v>259</v>
      </c>
      <c r="X55" s="10">
        <v>262</v>
      </c>
      <c r="Y55" s="10">
        <v>248</v>
      </c>
      <c r="Z55" s="10">
        <v>250</v>
      </c>
      <c r="AA55" s="10">
        <v>250</v>
      </c>
      <c r="AB55" s="10">
        <v>240</v>
      </c>
      <c r="AC55" s="269">
        <v>255</v>
      </c>
      <c r="AD55" s="424">
        <v>280</v>
      </c>
      <c r="AE55" s="469"/>
      <c r="AF55" s="294">
        <f t="shared" si="0"/>
        <v>9</v>
      </c>
      <c r="AG55" s="457"/>
      <c r="AH55" s="464"/>
      <c r="AI55" s="12"/>
      <c r="AJ55" s="12"/>
      <c r="AK55" s="12"/>
      <c r="AL55" s="12"/>
      <c r="AM55" s="12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</row>
    <row r="56" spans="1:172" x14ac:dyDescent="0.2">
      <c r="A56" s="539" t="s">
        <v>34</v>
      </c>
      <c r="B56" s="103">
        <v>80</v>
      </c>
      <c r="C56" s="117">
        <v>110</v>
      </c>
      <c r="D56" s="104">
        <v>133</v>
      </c>
      <c r="E56" s="105">
        <v>171</v>
      </c>
      <c r="F56" s="103">
        <v>175</v>
      </c>
      <c r="G56" s="106">
        <v>186</v>
      </c>
      <c r="H56" s="130">
        <v>159</v>
      </c>
      <c r="I56" s="107">
        <v>119</v>
      </c>
      <c r="J56" s="108">
        <v>97</v>
      </c>
      <c r="K56" s="103">
        <v>80</v>
      </c>
      <c r="L56" s="109">
        <v>83</v>
      </c>
      <c r="M56" s="109">
        <v>81</v>
      </c>
      <c r="N56" s="355">
        <v>71</v>
      </c>
      <c r="O56" s="108">
        <v>84</v>
      </c>
      <c r="P56" s="356">
        <v>108</v>
      </c>
      <c r="Q56" s="614">
        <v>135</v>
      </c>
      <c r="R56" s="447">
        <v>149</v>
      </c>
      <c r="S56" s="447">
        <v>160</v>
      </c>
      <c r="T56" s="447">
        <f>44+93</f>
        <v>137</v>
      </c>
      <c r="U56" s="356">
        <v>133</v>
      </c>
      <c r="V56" s="110">
        <v>137</v>
      </c>
      <c r="W56" s="110">
        <v>143</v>
      </c>
      <c r="X56" s="110">
        <v>183</v>
      </c>
      <c r="Y56" s="110">
        <v>165</v>
      </c>
      <c r="Z56" s="110">
        <v>174</v>
      </c>
      <c r="AA56" s="110">
        <v>129</v>
      </c>
      <c r="AB56" s="110">
        <v>135</v>
      </c>
      <c r="AC56" s="605">
        <v>134</v>
      </c>
      <c r="AD56" s="431">
        <v>112</v>
      </c>
      <c r="AE56" s="469"/>
      <c r="AF56" s="294">
        <f t="shared" si="0"/>
        <v>16</v>
      </c>
      <c r="AG56" s="457"/>
      <c r="AH56" s="457"/>
      <c r="AI56" s="12"/>
      <c r="AJ56" s="12"/>
      <c r="AK56" s="12"/>
      <c r="AL56" s="12"/>
      <c r="AM56" s="12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</row>
    <row r="57" spans="1:172" x14ac:dyDescent="0.2">
      <c r="A57" s="537" t="s">
        <v>114</v>
      </c>
      <c r="B57" s="58">
        <v>0</v>
      </c>
      <c r="C57" s="62">
        <v>0</v>
      </c>
      <c r="D57" s="24">
        <v>0</v>
      </c>
      <c r="E57" s="59">
        <v>0</v>
      </c>
      <c r="F57" s="58">
        <v>0</v>
      </c>
      <c r="G57" s="9">
        <v>0</v>
      </c>
      <c r="H57" s="60">
        <v>0</v>
      </c>
      <c r="I57" s="18">
        <v>0</v>
      </c>
      <c r="J57" s="7">
        <v>0</v>
      </c>
      <c r="K57" s="7">
        <v>0</v>
      </c>
      <c r="L57" s="7">
        <v>0</v>
      </c>
      <c r="M57" s="7">
        <v>0</v>
      </c>
      <c r="N57" s="344">
        <v>0</v>
      </c>
      <c r="O57" s="61">
        <v>0</v>
      </c>
      <c r="P57" s="199">
        <v>0</v>
      </c>
      <c r="Q57" s="354">
        <v>0</v>
      </c>
      <c r="R57" s="443">
        <v>0</v>
      </c>
      <c r="S57" s="443">
        <v>1</v>
      </c>
      <c r="T57" s="687">
        <f>36+3</f>
        <v>39</v>
      </c>
      <c r="U57" s="199">
        <v>54</v>
      </c>
      <c r="V57" s="10">
        <v>61</v>
      </c>
      <c r="W57" s="10">
        <v>41</v>
      </c>
      <c r="X57" s="10">
        <v>36</v>
      </c>
      <c r="Y57" s="10">
        <v>26</v>
      </c>
      <c r="Z57" s="10">
        <v>32</v>
      </c>
      <c r="AA57" s="10">
        <v>39</v>
      </c>
      <c r="AB57" s="10">
        <v>43</v>
      </c>
      <c r="AC57" s="269">
        <v>60</v>
      </c>
      <c r="AD57" s="424">
        <v>58</v>
      </c>
      <c r="AE57" s="469"/>
      <c r="AF57" s="294">
        <f t="shared" si="0"/>
        <v>27</v>
      </c>
      <c r="AG57" s="457"/>
      <c r="AH57" s="457"/>
      <c r="AI57" s="12"/>
      <c r="AJ57" s="12"/>
      <c r="AK57" s="12"/>
      <c r="AL57" s="12"/>
      <c r="AM57" s="12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</row>
    <row r="58" spans="1:172" x14ac:dyDescent="0.2">
      <c r="A58" s="543" t="s">
        <v>36</v>
      </c>
      <c r="B58" s="58">
        <v>0</v>
      </c>
      <c r="C58" s="62">
        <v>0</v>
      </c>
      <c r="D58" s="24">
        <v>0</v>
      </c>
      <c r="E58" s="59">
        <v>0</v>
      </c>
      <c r="F58" s="58">
        <v>0</v>
      </c>
      <c r="G58" s="9">
        <v>0</v>
      </c>
      <c r="H58" s="60">
        <v>3</v>
      </c>
      <c r="I58" s="18">
        <v>64</v>
      </c>
      <c r="J58" s="61">
        <v>155</v>
      </c>
      <c r="K58" s="58">
        <v>195</v>
      </c>
      <c r="L58" s="7">
        <v>230</v>
      </c>
      <c r="M58" s="7">
        <v>230</v>
      </c>
      <c r="N58" s="344">
        <v>247</v>
      </c>
      <c r="O58" s="61">
        <v>231</v>
      </c>
      <c r="P58" s="199">
        <v>277</v>
      </c>
      <c r="Q58" s="354">
        <v>318</v>
      </c>
      <c r="R58" s="443">
        <v>331</v>
      </c>
      <c r="S58" s="443">
        <v>350</v>
      </c>
      <c r="T58" s="687">
        <f>228+198</f>
        <v>426</v>
      </c>
      <c r="U58" s="199">
        <v>406</v>
      </c>
      <c r="V58" s="10">
        <v>377</v>
      </c>
      <c r="W58" s="10">
        <v>374</v>
      </c>
      <c r="X58" s="10">
        <v>368</v>
      </c>
      <c r="Y58" s="10">
        <v>365</v>
      </c>
      <c r="Z58" s="10">
        <v>353</v>
      </c>
      <c r="AA58" s="10">
        <v>374</v>
      </c>
      <c r="AB58" s="10">
        <v>339</v>
      </c>
      <c r="AC58" s="269">
        <v>351</v>
      </c>
      <c r="AD58" s="424">
        <v>325</v>
      </c>
      <c r="AE58" s="469"/>
      <c r="AF58" s="294">
        <f t="shared" si="0"/>
        <v>6</v>
      </c>
      <c r="AH58" s="464"/>
    </row>
    <row r="59" spans="1:172" x14ac:dyDescent="0.2">
      <c r="A59" s="782" t="s">
        <v>37</v>
      </c>
      <c r="B59" s="783">
        <v>0</v>
      </c>
      <c r="C59" s="784">
        <v>0</v>
      </c>
      <c r="D59" s="785">
        <v>0</v>
      </c>
      <c r="E59" s="786">
        <v>0</v>
      </c>
      <c r="F59" s="783">
        <v>0</v>
      </c>
      <c r="G59" s="787">
        <v>0</v>
      </c>
      <c r="H59" s="788">
        <v>9</v>
      </c>
      <c r="I59" s="789">
        <v>98</v>
      </c>
      <c r="J59" s="790">
        <v>164</v>
      </c>
      <c r="K59" s="783">
        <v>191</v>
      </c>
      <c r="L59" s="791">
        <v>254</v>
      </c>
      <c r="M59" s="791">
        <v>275</v>
      </c>
      <c r="N59" s="792">
        <v>263</v>
      </c>
      <c r="O59" s="790">
        <v>210</v>
      </c>
      <c r="P59" s="793">
        <v>197</v>
      </c>
      <c r="Q59" s="794">
        <v>208</v>
      </c>
      <c r="R59" s="795">
        <v>212</v>
      </c>
      <c r="S59" s="795">
        <v>291</v>
      </c>
      <c r="T59" s="795">
        <f>149+168</f>
        <v>317</v>
      </c>
      <c r="U59" s="793">
        <v>313</v>
      </c>
      <c r="V59" s="796">
        <v>339</v>
      </c>
      <c r="W59" s="796">
        <v>372</v>
      </c>
      <c r="X59" s="796">
        <v>344</v>
      </c>
      <c r="Y59" s="796">
        <v>374</v>
      </c>
      <c r="Z59" s="796">
        <v>363</v>
      </c>
      <c r="AA59" s="796">
        <v>300</v>
      </c>
      <c r="AB59" s="796">
        <v>307</v>
      </c>
      <c r="AC59" s="797">
        <v>305</v>
      </c>
      <c r="AD59" s="780">
        <v>345</v>
      </c>
      <c r="AE59" s="781"/>
      <c r="AF59" s="736">
        <f t="shared" si="0"/>
        <v>4</v>
      </c>
      <c r="AG59" s="457"/>
      <c r="AH59" s="464"/>
      <c r="AI59" s="12"/>
      <c r="AJ59" s="12"/>
      <c r="AK59" s="12"/>
      <c r="AL59" s="12"/>
      <c r="AM59" s="12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</row>
    <row r="60" spans="1:172" x14ac:dyDescent="0.2">
      <c r="A60" s="523" t="s">
        <v>29</v>
      </c>
      <c r="B60" s="45">
        <v>0</v>
      </c>
      <c r="C60" s="41">
        <v>0</v>
      </c>
      <c r="D60" s="42">
        <v>0</v>
      </c>
      <c r="E60" s="43">
        <v>0</v>
      </c>
      <c r="F60" s="45">
        <v>0</v>
      </c>
      <c r="G60" s="44">
        <v>0</v>
      </c>
      <c r="H60" s="44">
        <v>3</v>
      </c>
      <c r="I60" s="18">
        <v>41</v>
      </c>
      <c r="J60" s="156">
        <v>90</v>
      </c>
      <c r="K60" s="45">
        <v>117</v>
      </c>
      <c r="L60" s="40">
        <v>135</v>
      </c>
      <c r="M60" s="40">
        <v>158</v>
      </c>
      <c r="N60" s="342">
        <v>170</v>
      </c>
      <c r="O60" s="351">
        <v>191</v>
      </c>
      <c r="P60" s="348">
        <v>236</v>
      </c>
      <c r="Q60" s="611">
        <v>264</v>
      </c>
      <c r="R60" s="441">
        <v>263</v>
      </c>
      <c r="S60" s="441">
        <v>160</v>
      </c>
      <c r="T60" s="440">
        <f>96+67</f>
        <v>163</v>
      </c>
      <c r="U60" s="348">
        <v>163</v>
      </c>
      <c r="V60" s="46">
        <v>168</v>
      </c>
      <c r="W60" s="46">
        <v>171</v>
      </c>
      <c r="X60" s="46">
        <v>180</v>
      </c>
      <c r="Y60" s="46">
        <v>208</v>
      </c>
      <c r="Z60" s="46">
        <v>201</v>
      </c>
      <c r="AA60" s="46">
        <v>188</v>
      </c>
      <c r="AB60" s="46">
        <v>210</v>
      </c>
      <c r="AC60" s="598">
        <v>196</v>
      </c>
      <c r="AD60" s="422">
        <v>152</v>
      </c>
      <c r="AE60" s="456"/>
      <c r="AF60" s="294">
        <f t="shared" si="0"/>
        <v>14</v>
      </c>
      <c r="AG60" s="457"/>
      <c r="AH60" s="457"/>
      <c r="AI60" s="12"/>
      <c r="AJ60" s="12"/>
      <c r="AK60" s="12"/>
      <c r="AL60" s="12"/>
      <c r="AM60" s="12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</row>
    <row r="61" spans="1:172" x14ac:dyDescent="0.2">
      <c r="A61" s="546" t="s">
        <v>13</v>
      </c>
      <c r="B61" s="58">
        <v>631</v>
      </c>
      <c r="C61" s="62">
        <v>628</v>
      </c>
      <c r="D61" s="24">
        <v>642</v>
      </c>
      <c r="E61" s="157">
        <v>679</v>
      </c>
      <c r="F61" s="58">
        <v>742</v>
      </c>
      <c r="G61" s="44">
        <v>738</v>
      </c>
      <c r="H61" s="44">
        <v>710</v>
      </c>
      <c r="I61" s="18">
        <v>623</v>
      </c>
      <c r="J61" s="61">
        <v>538</v>
      </c>
      <c r="K61" s="58">
        <v>502</v>
      </c>
      <c r="L61" s="7">
        <v>458</v>
      </c>
      <c r="M61" s="7">
        <v>430</v>
      </c>
      <c r="N61" s="344">
        <v>448</v>
      </c>
      <c r="O61" s="61">
        <v>478</v>
      </c>
      <c r="P61" s="199">
        <v>479</v>
      </c>
      <c r="Q61" s="354">
        <v>471</v>
      </c>
      <c r="R61" s="443">
        <v>444</v>
      </c>
      <c r="S61" s="443">
        <v>557</v>
      </c>
      <c r="T61" s="687">
        <f>232+277</f>
        <v>509</v>
      </c>
      <c r="U61" s="199">
        <v>479</v>
      </c>
      <c r="V61" s="10">
        <v>402</v>
      </c>
      <c r="W61" s="10">
        <v>354</v>
      </c>
      <c r="X61" s="10">
        <v>348</v>
      </c>
      <c r="Y61" s="10">
        <v>320</v>
      </c>
      <c r="Z61" s="10">
        <v>327</v>
      </c>
      <c r="AA61" s="10">
        <v>327</v>
      </c>
      <c r="AB61" s="10">
        <v>291</v>
      </c>
      <c r="AC61" s="269">
        <v>255</v>
      </c>
      <c r="AD61" s="424">
        <v>238</v>
      </c>
      <c r="AE61" s="469"/>
      <c r="AF61" s="294">
        <f t="shared" si="0"/>
        <v>10</v>
      </c>
      <c r="AG61" s="457"/>
      <c r="AH61" s="464"/>
      <c r="AI61" s="12"/>
      <c r="AJ61" s="12"/>
      <c r="AK61" s="12"/>
      <c r="AL61" s="12"/>
      <c r="AM61" s="12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</row>
    <row r="62" spans="1:172" x14ac:dyDescent="0.2">
      <c r="A62" s="546" t="s">
        <v>115</v>
      </c>
      <c r="B62" s="58"/>
      <c r="C62" s="62"/>
      <c r="D62" s="24"/>
      <c r="E62" s="157"/>
      <c r="F62" s="58"/>
      <c r="G62" s="44"/>
      <c r="H62" s="44"/>
      <c r="I62" s="18"/>
      <c r="J62" s="61"/>
      <c r="K62" s="58"/>
      <c r="L62" s="7"/>
      <c r="M62" s="7"/>
      <c r="N62" s="344"/>
      <c r="O62" s="61"/>
      <c r="P62" s="199"/>
      <c r="Q62" s="354"/>
      <c r="R62" s="443"/>
      <c r="S62" s="443">
        <v>0</v>
      </c>
      <c r="T62" s="687"/>
      <c r="U62" s="199"/>
      <c r="V62" s="10"/>
      <c r="W62" s="10"/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269">
        <v>40</v>
      </c>
      <c r="AD62" s="424">
        <v>60</v>
      </c>
      <c r="AE62" s="469"/>
      <c r="AF62" s="294">
        <f t="shared" si="0"/>
        <v>24</v>
      </c>
      <c r="AG62" s="457"/>
      <c r="AH62" s="464"/>
      <c r="AI62" s="12"/>
      <c r="AJ62" s="12"/>
      <c r="AK62" s="12"/>
      <c r="AL62" s="12"/>
      <c r="AM62" s="12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</row>
    <row r="63" spans="1:172" ht="13.5" x14ac:dyDescent="0.2">
      <c r="A63" s="521" t="s">
        <v>90</v>
      </c>
      <c r="B63" s="48">
        <v>0</v>
      </c>
      <c r="C63" s="112">
        <v>0</v>
      </c>
      <c r="D63" s="50">
        <v>0</v>
      </c>
      <c r="E63" s="51">
        <v>0</v>
      </c>
      <c r="F63" s="48">
        <v>0</v>
      </c>
      <c r="G63" s="52">
        <v>3</v>
      </c>
      <c r="H63" s="52">
        <v>9</v>
      </c>
      <c r="I63" s="53">
        <v>17</v>
      </c>
      <c r="J63" s="54">
        <v>20</v>
      </c>
      <c r="K63" s="48">
        <v>24</v>
      </c>
      <c r="L63" s="55">
        <v>17</v>
      </c>
      <c r="M63" s="55">
        <v>25</v>
      </c>
      <c r="N63" s="343">
        <v>31</v>
      </c>
      <c r="O63" s="54">
        <v>23</v>
      </c>
      <c r="P63" s="271">
        <v>39</v>
      </c>
      <c r="Q63" s="610">
        <v>53</v>
      </c>
      <c r="R63" s="442">
        <v>55</v>
      </c>
      <c r="S63" s="442">
        <v>47</v>
      </c>
      <c r="T63" s="442">
        <v>64</v>
      </c>
      <c r="U63" s="271">
        <v>36</v>
      </c>
      <c r="V63" s="56">
        <v>13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379">
        <v>0</v>
      </c>
      <c r="AD63" s="423">
        <v>0</v>
      </c>
      <c r="AE63" s="469"/>
      <c r="AF63" s="294">
        <f>RANK(AD63,$AD$8:$AD$65)</f>
        <v>51</v>
      </c>
      <c r="AG63" s="457"/>
      <c r="AH63" s="457"/>
      <c r="AI63" s="12"/>
      <c r="AJ63" s="12"/>
      <c r="AK63" s="12"/>
      <c r="AL63" s="12"/>
      <c r="AM63" s="12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</row>
    <row r="64" spans="1:172" x14ac:dyDescent="0.2">
      <c r="A64" s="546" t="s">
        <v>116</v>
      </c>
      <c r="B64" s="58"/>
      <c r="C64" s="62"/>
      <c r="D64" s="24"/>
      <c r="E64" s="157"/>
      <c r="F64" s="58"/>
      <c r="G64" s="44"/>
      <c r="H64" s="44"/>
      <c r="I64" s="18"/>
      <c r="J64" s="61"/>
      <c r="K64" s="58"/>
      <c r="L64" s="7"/>
      <c r="M64" s="7"/>
      <c r="N64" s="344"/>
      <c r="O64" s="61"/>
      <c r="P64" s="199">
        <v>0</v>
      </c>
      <c r="Q64" s="354">
        <v>0</v>
      </c>
      <c r="R64" s="443"/>
      <c r="S64" s="443">
        <v>0</v>
      </c>
      <c r="T64" s="687"/>
      <c r="U64" s="199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13</v>
      </c>
      <c r="AA64" s="10">
        <v>12</v>
      </c>
      <c r="AB64" s="10">
        <v>30</v>
      </c>
      <c r="AC64" s="269">
        <v>33</v>
      </c>
      <c r="AD64" s="424">
        <v>29</v>
      </c>
      <c r="AE64" s="469"/>
      <c r="AF64" s="294">
        <f t="shared" si="0"/>
        <v>38</v>
      </c>
      <c r="AG64" s="457"/>
      <c r="AH64" s="457"/>
      <c r="AI64" s="12"/>
      <c r="AJ64" s="12"/>
      <c r="AK64" s="12"/>
      <c r="AL64" s="12"/>
      <c r="AM64" s="12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</row>
    <row r="65" spans="1:172" x14ac:dyDescent="0.2">
      <c r="A65" s="546" t="s">
        <v>39</v>
      </c>
      <c r="B65" s="58">
        <v>258</v>
      </c>
      <c r="C65" s="62">
        <v>262</v>
      </c>
      <c r="D65" s="24">
        <v>285</v>
      </c>
      <c r="E65" s="157">
        <v>317</v>
      </c>
      <c r="F65" s="58">
        <v>316</v>
      </c>
      <c r="G65" s="44">
        <v>332</v>
      </c>
      <c r="H65" s="44">
        <v>232</v>
      </c>
      <c r="I65" s="18">
        <v>181</v>
      </c>
      <c r="J65" s="61">
        <v>182</v>
      </c>
      <c r="K65" s="58">
        <v>163</v>
      </c>
      <c r="L65" s="7">
        <v>167</v>
      </c>
      <c r="M65" s="7">
        <v>168</v>
      </c>
      <c r="N65" s="344">
        <v>171</v>
      </c>
      <c r="O65" s="61">
        <v>204</v>
      </c>
      <c r="P65" s="199">
        <v>205</v>
      </c>
      <c r="Q65" s="354">
        <v>170</v>
      </c>
      <c r="R65" s="443">
        <v>154</v>
      </c>
      <c r="S65" s="443">
        <v>124</v>
      </c>
      <c r="T65" s="687">
        <v>115</v>
      </c>
      <c r="U65" s="199">
        <v>110</v>
      </c>
      <c r="V65" s="10">
        <v>110</v>
      </c>
      <c r="W65" s="10">
        <v>104</v>
      </c>
      <c r="X65" s="10">
        <v>94</v>
      </c>
      <c r="Y65" s="10">
        <v>115</v>
      </c>
      <c r="Z65" s="10">
        <v>115</v>
      </c>
      <c r="AA65" s="10">
        <v>102</v>
      </c>
      <c r="AB65" s="10">
        <v>99</v>
      </c>
      <c r="AC65" s="269">
        <v>111</v>
      </c>
      <c r="AD65" s="424">
        <v>102</v>
      </c>
      <c r="AE65" s="469"/>
      <c r="AF65" s="294">
        <f t="shared" si="0"/>
        <v>18</v>
      </c>
      <c r="AG65" s="457"/>
      <c r="AH65" s="457"/>
      <c r="AI65" s="12"/>
      <c r="AJ65" s="12"/>
      <c r="AK65" s="12"/>
      <c r="AL65" s="12"/>
      <c r="AM65" s="12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</row>
    <row r="66" spans="1:172" x14ac:dyDescent="0.2">
      <c r="A66" s="591"/>
    </row>
  </sheetData>
  <mergeCells count="1">
    <mergeCell ref="A2:AD2"/>
  </mergeCells>
  <printOptions horizontalCentered="1"/>
  <pageMargins left="0.2" right="0.2" top="0.5" bottom="0.5" header="0.67" footer="0.25"/>
  <pageSetup scale="80" orientation="portrait" r:id="rId1"/>
  <headerFooter alignWithMargins="0">
    <oddFooter>&amp;L&amp;"Times New Roman,Regular"&amp;8Source: Fall EIS File&amp;C&amp;"Times New Roman,Bold"&amp;11 C-1.0&amp;R&amp;P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C-1.0 </vt:lpstr>
      <vt:lpstr>C-1.0_F24_programs ranked</vt:lpstr>
      <vt:lpstr>'C-1.0 '!Print_Area</vt:lpstr>
      <vt:lpstr>'C-1.0_F24_programs ranked'!Print_Area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Maureen Belich</cp:lastModifiedBy>
  <cp:lastPrinted>2025-10-07T21:33:23Z</cp:lastPrinted>
  <dcterms:created xsi:type="dcterms:W3CDTF">2000-10-04T12:37:55Z</dcterms:created>
  <dcterms:modified xsi:type="dcterms:W3CDTF">2025-10-07T21:34:20Z</dcterms:modified>
</cp:coreProperties>
</file>