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InstRes\FACTBOOK\2023-24\"/>
    </mc:Choice>
  </mc:AlternateContent>
  <xr:revisionPtr revIDLastSave="0" documentId="13_ncr:1_{0E1947E5-C4B0-4949-9D2D-388E8787B877}" xr6:coauthVersionLast="36" xr6:coauthVersionMax="36" xr10:uidLastSave="{00000000-0000-0000-0000-000000000000}"/>
  <bookViews>
    <workbookView xWindow="-105" yWindow="3030" windowWidth="11550" windowHeight="5100" xr2:uid="{00000000-000D-0000-FFFF-FFFF00000000}"/>
  </bookViews>
  <sheets>
    <sheet name="C-1.0 " sheetId="2" r:id="rId1"/>
    <sheet name="C-1.0 - programs ranked" sheetId="4" r:id="rId2"/>
  </sheets>
  <definedNames>
    <definedName name="_xlnm.Print_Area" localSheetId="0">'C-1.0 '!$A$1:$AG$142</definedName>
    <definedName name="_xlnm.Print_Area" localSheetId="1">'C-1.0 - programs ranked'!$A$1:$AF$124</definedName>
  </definedNames>
  <calcPr calcId="191029"/>
</workbook>
</file>

<file path=xl/calcChain.xml><?xml version="1.0" encoding="utf-8"?>
<calcChain xmlns="http://schemas.openxmlformats.org/spreadsheetml/2006/main">
  <c r="AC100" i="2" l="1"/>
  <c r="AC136" i="2"/>
  <c r="AC95" i="2"/>
  <c r="AB95" i="2"/>
  <c r="AA95" i="2"/>
  <c r="Z95" i="2"/>
  <c r="Y95" i="2"/>
  <c r="X95" i="2"/>
  <c r="S95" i="2"/>
  <c r="AC128" i="2"/>
  <c r="AE27" i="2" l="1"/>
  <c r="AE10" i="2"/>
  <c r="AE11" i="2"/>
  <c r="AD94" i="2"/>
  <c r="AE94" i="2"/>
  <c r="AF94" i="2"/>
  <c r="AG94" i="2"/>
  <c r="AD124" i="2"/>
  <c r="AE124" i="2"/>
  <c r="AF124" i="2"/>
  <c r="AG124" i="2"/>
  <c r="AC134" i="2"/>
  <c r="AD134" i="2"/>
  <c r="AE134" i="2"/>
  <c r="AB134" i="2"/>
  <c r="AA134" i="2"/>
  <c r="AF134" i="2" s="1"/>
  <c r="Z134" i="2"/>
  <c r="Y134" i="2"/>
  <c r="X134" i="2"/>
  <c r="S134" i="2"/>
  <c r="AG134" i="2" s="1"/>
  <c r="S133" i="2"/>
  <c r="AG135" i="2" l="1"/>
  <c r="AF135" i="2"/>
  <c r="AE135" i="2"/>
  <c r="AD135" i="2"/>
  <c r="AG127" i="2"/>
  <c r="AF127" i="2"/>
  <c r="AE127" i="2"/>
  <c r="AD127" i="2"/>
  <c r="AG126" i="2"/>
  <c r="AF126" i="2"/>
  <c r="AE126" i="2"/>
  <c r="AD126" i="2"/>
  <c r="AG125" i="2"/>
  <c r="AF125" i="2"/>
  <c r="AE125" i="2"/>
  <c r="AD125" i="2"/>
  <c r="AG123" i="2"/>
  <c r="AF123" i="2"/>
  <c r="AE123" i="2"/>
  <c r="AD123" i="2"/>
  <c r="AG122" i="2"/>
  <c r="AF122" i="2"/>
  <c r="AE122" i="2"/>
  <c r="AD122" i="2"/>
  <c r="AG121" i="2"/>
  <c r="AF121" i="2"/>
  <c r="AE121" i="2"/>
  <c r="AD121" i="2"/>
  <c r="AG120" i="2"/>
  <c r="AF120" i="2"/>
  <c r="AE120" i="2"/>
  <c r="AD120" i="2"/>
  <c r="AG119" i="2"/>
  <c r="AF119" i="2"/>
  <c r="AE119" i="2"/>
  <c r="AD119" i="2"/>
  <c r="AG116" i="2"/>
  <c r="AF116" i="2"/>
  <c r="AE116" i="2"/>
  <c r="AD116" i="2"/>
  <c r="AG115" i="2"/>
  <c r="AF115" i="2"/>
  <c r="AE115" i="2"/>
  <c r="AD115" i="2"/>
  <c r="AG112" i="2"/>
  <c r="AF112" i="2"/>
  <c r="AE112" i="2"/>
  <c r="AD112" i="2"/>
  <c r="AG111" i="2"/>
  <c r="AF111" i="2"/>
  <c r="AE111" i="2"/>
  <c r="AD111" i="2"/>
  <c r="AG110" i="2"/>
  <c r="AF110" i="2"/>
  <c r="AE110" i="2"/>
  <c r="AD110" i="2"/>
  <c r="AG109" i="2"/>
  <c r="AF109" i="2"/>
  <c r="AE109" i="2"/>
  <c r="AD109" i="2"/>
  <c r="AG106" i="2"/>
  <c r="AF106" i="2"/>
  <c r="AE106" i="2"/>
  <c r="AD106" i="2"/>
  <c r="AG105" i="2"/>
  <c r="AF105" i="2"/>
  <c r="AE105" i="2"/>
  <c r="AD105" i="2"/>
  <c r="AG104" i="2"/>
  <c r="AF104" i="2"/>
  <c r="AE104" i="2"/>
  <c r="AD104" i="2"/>
  <c r="AG103" i="2"/>
  <c r="AF103" i="2"/>
  <c r="AE103" i="2"/>
  <c r="AD103" i="2"/>
  <c r="AG102" i="2"/>
  <c r="AF102" i="2"/>
  <c r="AE102" i="2"/>
  <c r="AD102" i="2"/>
  <c r="AG98" i="2"/>
  <c r="AE98" i="2"/>
  <c r="AG97" i="2"/>
  <c r="AF97" i="2"/>
  <c r="AE97" i="2"/>
  <c r="AD97" i="2"/>
  <c r="AG93" i="2"/>
  <c r="AF93" i="2"/>
  <c r="AE93" i="2"/>
  <c r="AD93" i="2"/>
  <c r="AG92" i="2"/>
  <c r="AF92" i="2"/>
  <c r="AE92" i="2"/>
  <c r="AD92" i="2"/>
  <c r="AG89" i="2"/>
  <c r="AF89" i="2"/>
  <c r="AE89" i="2"/>
  <c r="AD89" i="2"/>
  <c r="AG88" i="2"/>
  <c r="AF88" i="2"/>
  <c r="AE88" i="2"/>
  <c r="AD88" i="2"/>
  <c r="AG77" i="2"/>
  <c r="AF77" i="2"/>
  <c r="AE77" i="2"/>
  <c r="AD77" i="2"/>
  <c r="AG76" i="2"/>
  <c r="AF76" i="2"/>
  <c r="AE76" i="2"/>
  <c r="AD76" i="2"/>
  <c r="AG74" i="2"/>
  <c r="AF74" i="2"/>
  <c r="AE74" i="2"/>
  <c r="AD74" i="2"/>
  <c r="AG73" i="2"/>
  <c r="AF73" i="2"/>
  <c r="AE73" i="2"/>
  <c r="AG72" i="2"/>
  <c r="AF72" i="2"/>
  <c r="AE72" i="2"/>
  <c r="AD72" i="2"/>
  <c r="AG70" i="2"/>
  <c r="AF70" i="2"/>
  <c r="AE70" i="2"/>
  <c r="AD70" i="2"/>
  <c r="AG69" i="2"/>
  <c r="AF69" i="2"/>
  <c r="AE69" i="2"/>
  <c r="AD69" i="2"/>
  <c r="AG66" i="2"/>
  <c r="AF66" i="2"/>
  <c r="AE66" i="2"/>
  <c r="AD66" i="2"/>
  <c r="AG65" i="2"/>
  <c r="AF65" i="2"/>
  <c r="AE65" i="2"/>
  <c r="AD65" i="2"/>
  <c r="AG64" i="2"/>
  <c r="AF64" i="2"/>
  <c r="AE64" i="2"/>
  <c r="AD64" i="2"/>
  <c r="AG63" i="2"/>
  <c r="AF63" i="2"/>
  <c r="AE63" i="2"/>
  <c r="AD63" i="2"/>
  <c r="AG62" i="2"/>
  <c r="AF62" i="2"/>
  <c r="AE62" i="2"/>
  <c r="AD62" i="2"/>
  <c r="AG61" i="2"/>
  <c r="AF61" i="2"/>
  <c r="AE61" i="2"/>
  <c r="AD61" i="2"/>
  <c r="AG60" i="2"/>
  <c r="AF60" i="2"/>
  <c r="AE60" i="2"/>
  <c r="AD60" i="2"/>
  <c r="AG59" i="2"/>
  <c r="AF59" i="2"/>
  <c r="AE59" i="2"/>
  <c r="AD59" i="2"/>
  <c r="AG58" i="2"/>
  <c r="AF58" i="2"/>
  <c r="AE58" i="2"/>
  <c r="AD58" i="2"/>
  <c r="AG55" i="2"/>
  <c r="AF55" i="2"/>
  <c r="AE55" i="2"/>
  <c r="AD55" i="2"/>
  <c r="AG54" i="2"/>
  <c r="AF54" i="2"/>
  <c r="AE54" i="2"/>
  <c r="AD54" i="2"/>
  <c r="AG53" i="2"/>
  <c r="AF53" i="2"/>
  <c r="AE53" i="2"/>
  <c r="AD53" i="2"/>
  <c r="AG52" i="2"/>
  <c r="AF52" i="2"/>
  <c r="AE52" i="2"/>
  <c r="AD52" i="2"/>
  <c r="AG51" i="2"/>
  <c r="AF51" i="2"/>
  <c r="AE51" i="2"/>
  <c r="AD51" i="2"/>
  <c r="AG50" i="2"/>
  <c r="AF50" i="2"/>
  <c r="AE50" i="2"/>
  <c r="AD50" i="2"/>
  <c r="AG49" i="2"/>
  <c r="AF49" i="2"/>
  <c r="AE49" i="2"/>
  <c r="AD49" i="2"/>
  <c r="AG48" i="2"/>
  <c r="AF48" i="2"/>
  <c r="AE48" i="2"/>
  <c r="AD48" i="2"/>
  <c r="AG47" i="2"/>
  <c r="AF47" i="2"/>
  <c r="AE47" i="2"/>
  <c r="AG46" i="2"/>
  <c r="AF46" i="2"/>
  <c r="AE46" i="2"/>
  <c r="AD46" i="2"/>
  <c r="AG45" i="2"/>
  <c r="AF45" i="2"/>
  <c r="AE45" i="2"/>
  <c r="AD45" i="2"/>
  <c r="AG44" i="2"/>
  <c r="AF44" i="2"/>
  <c r="AE44" i="2"/>
  <c r="AD44" i="2"/>
  <c r="AG41" i="2"/>
  <c r="AF41" i="2"/>
  <c r="AE41" i="2"/>
  <c r="AD41" i="2"/>
  <c r="AG40" i="2"/>
  <c r="AF40" i="2"/>
  <c r="AE40" i="2"/>
  <c r="AD40" i="2"/>
  <c r="AG39" i="2"/>
  <c r="AF39" i="2"/>
  <c r="AE39" i="2"/>
  <c r="AD39" i="2"/>
  <c r="AG38" i="2"/>
  <c r="AF38" i="2"/>
  <c r="AE38" i="2"/>
  <c r="AD38" i="2"/>
  <c r="AG37" i="2"/>
  <c r="AF37" i="2"/>
  <c r="AE37" i="2"/>
  <c r="AD37" i="2"/>
  <c r="AG36" i="2"/>
  <c r="AF36" i="2"/>
  <c r="AE36" i="2"/>
  <c r="AD36" i="2"/>
  <c r="AG35" i="2"/>
  <c r="AF35" i="2"/>
  <c r="AE35" i="2"/>
  <c r="AD35" i="2"/>
  <c r="AG34" i="2"/>
  <c r="AF34" i="2"/>
  <c r="AE34" i="2"/>
  <c r="AD34" i="2"/>
  <c r="AG33" i="2"/>
  <c r="AF33" i="2"/>
  <c r="AE33" i="2"/>
  <c r="AD33" i="2"/>
  <c r="AG32" i="2"/>
  <c r="AF32" i="2"/>
  <c r="AE32" i="2"/>
  <c r="AD32" i="2"/>
  <c r="AG31" i="2"/>
  <c r="AF31" i="2"/>
  <c r="AE31" i="2"/>
  <c r="AD31" i="2"/>
  <c r="AG30" i="2"/>
  <c r="AF30" i="2"/>
  <c r="AE30" i="2"/>
  <c r="AD30" i="2"/>
  <c r="AG29" i="2"/>
  <c r="AF29" i="2"/>
  <c r="AE29" i="2"/>
  <c r="AD29" i="2"/>
  <c r="AG28" i="2"/>
  <c r="AF28" i="2"/>
  <c r="AE28" i="2"/>
  <c r="AD28" i="2"/>
  <c r="AG27" i="2"/>
  <c r="AF27" i="2"/>
  <c r="AD27" i="2"/>
  <c r="AG26" i="2"/>
  <c r="AF26" i="2"/>
  <c r="AE26" i="2"/>
  <c r="AD26" i="2"/>
  <c r="AG25" i="2"/>
  <c r="AF25" i="2"/>
  <c r="AE25" i="2"/>
  <c r="AD25" i="2"/>
  <c r="AG24" i="2"/>
  <c r="AF24" i="2"/>
  <c r="AE24" i="2"/>
  <c r="AD24" i="2"/>
  <c r="AG23" i="2"/>
  <c r="AF23" i="2"/>
  <c r="AE23" i="2"/>
  <c r="AD23" i="2"/>
  <c r="AG22" i="2"/>
  <c r="AF22" i="2"/>
  <c r="AE22" i="2"/>
  <c r="AD22" i="2"/>
  <c r="AG21" i="2"/>
  <c r="AF21" i="2"/>
  <c r="AE21" i="2"/>
  <c r="AD21" i="2"/>
  <c r="AG20" i="2"/>
  <c r="AF20" i="2"/>
  <c r="AE20" i="2"/>
  <c r="AD20" i="2"/>
  <c r="AG17" i="2"/>
  <c r="AF17" i="2"/>
  <c r="AE17" i="2"/>
  <c r="AD17" i="2"/>
  <c r="AG16" i="2"/>
  <c r="AF16" i="2"/>
  <c r="AE16" i="2"/>
  <c r="AD16" i="2"/>
  <c r="AG14" i="2"/>
  <c r="AF14" i="2"/>
  <c r="AE14" i="2"/>
  <c r="AD14" i="2"/>
  <c r="AG13" i="2"/>
  <c r="AF13" i="2"/>
  <c r="AE13" i="2"/>
  <c r="AD13" i="2"/>
  <c r="AG12" i="2"/>
  <c r="AF12" i="2"/>
  <c r="AE12" i="2"/>
  <c r="AD12" i="2"/>
  <c r="AG11" i="2"/>
  <c r="AF11" i="2"/>
  <c r="AG10" i="2"/>
  <c r="AF10" i="2"/>
  <c r="AD10" i="2"/>
  <c r="AG9" i="2"/>
  <c r="AF9" i="2"/>
  <c r="AE9" i="2"/>
  <c r="AD9" i="2"/>
  <c r="AB133" i="2"/>
  <c r="AB132" i="2"/>
  <c r="AB131" i="2"/>
  <c r="AB130" i="2"/>
  <c r="AB128" i="2"/>
  <c r="AB117" i="2"/>
  <c r="AB113" i="2"/>
  <c r="AB107" i="2"/>
  <c r="AB99" i="2"/>
  <c r="AB90" i="2"/>
  <c r="AB75" i="2"/>
  <c r="AB67" i="2"/>
  <c r="AB56" i="2"/>
  <c r="AB42" i="2"/>
  <c r="AB15" i="2"/>
  <c r="AB18" i="2" s="1"/>
  <c r="AB100" i="2" l="1"/>
  <c r="AB136" i="2" s="1"/>
  <c r="AB78" i="2"/>
  <c r="AB138" i="2" l="1"/>
  <c r="AH64" i="4"/>
  <c r="AH10" i="4" l="1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H24" i="4"/>
  <c r="AH25" i="4"/>
  <c r="AH26" i="4"/>
  <c r="AH27" i="4"/>
  <c r="AH28" i="4"/>
  <c r="AH29" i="4"/>
  <c r="AH30" i="4"/>
  <c r="AH31" i="4"/>
  <c r="AH32" i="4"/>
  <c r="AH33" i="4"/>
  <c r="AH34" i="4"/>
  <c r="AH35" i="4"/>
  <c r="AH36" i="4"/>
  <c r="AH37" i="4"/>
  <c r="AH38" i="4"/>
  <c r="AH39" i="4"/>
  <c r="AH40" i="4"/>
  <c r="AH41" i="4"/>
  <c r="AH42" i="4"/>
  <c r="AH43" i="4"/>
  <c r="AH44" i="4"/>
  <c r="AH45" i="4"/>
  <c r="AH46" i="4"/>
  <c r="AH47" i="4"/>
  <c r="AH48" i="4"/>
  <c r="AH49" i="4"/>
  <c r="AH50" i="4"/>
  <c r="AH51" i="4"/>
  <c r="AH52" i="4"/>
  <c r="AH53" i="4"/>
  <c r="AH54" i="4"/>
  <c r="AH55" i="4"/>
  <c r="AH56" i="4"/>
  <c r="AH57" i="4"/>
  <c r="AH58" i="4"/>
  <c r="AH59" i="4"/>
  <c r="AH60" i="4"/>
  <c r="AH61" i="4"/>
  <c r="AH62" i="4"/>
  <c r="AH63" i="4"/>
  <c r="AH9" i="4"/>
  <c r="AA90" i="2"/>
  <c r="Z90" i="2"/>
  <c r="Y90" i="2"/>
  <c r="X90" i="2"/>
  <c r="W90" i="2"/>
  <c r="V90" i="2"/>
  <c r="U90" i="2"/>
  <c r="T90" i="2"/>
  <c r="S90" i="2"/>
  <c r="R90" i="2"/>
  <c r="AF121" i="4"/>
  <c r="AE121" i="4"/>
  <c r="AC121" i="4"/>
  <c r="AF119" i="4"/>
  <c r="AE119" i="4"/>
  <c r="AD119" i="4"/>
  <c r="AC119" i="4"/>
  <c r="AD118" i="4"/>
  <c r="AB118" i="4"/>
  <c r="AA118" i="4"/>
  <c r="Z118" i="4"/>
  <c r="Y118" i="4"/>
  <c r="X118" i="4"/>
  <c r="W118" i="4"/>
  <c r="V118" i="4"/>
  <c r="U118" i="4"/>
  <c r="T118" i="4"/>
  <c r="S118" i="4"/>
  <c r="R118" i="4"/>
  <c r="Q118" i="4"/>
  <c r="P118" i="4"/>
  <c r="O118" i="4"/>
  <c r="N118" i="4"/>
  <c r="AC117" i="4"/>
  <c r="AB117" i="4"/>
  <c r="AD117" i="4" s="1"/>
  <c r="AA117" i="4"/>
  <c r="Z117" i="4"/>
  <c r="Y117" i="4"/>
  <c r="X117" i="4"/>
  <c r="W117" i="4"/>
  <c r="V117" i="4"/>
  <c r="U117" i="4"/>
  <c r="T117" i="4"/>
  <c r="S117" i="4"/>
  <c r="R117" i="4"/>
  <c r="AF117" i="4" s="1"/>
  <c r="Q117" i="4"/>
  <c r="P117" i="4"/>
  <c r="O117" i="4"/>
  <c r="N117" i="4"/>
  <c r="AB116" i="4"/>
  <c r="Y116" i="4"/>
  <c r="S116" i="4"/>
  <c r="R116" i="4"/>
  <c r="Q116" i="4"/>
  <c r="P116" i="4"/>
  <c r="O116" i="4"/>
  <c r="N116" i="4"/>
  <c r="AB115" i="4"/>
  <c r="AD115" i="4" s="1"/>
  <c r="AA115" i="4"/>
  <c r="Z115" i="4"/>
  <c r="Y115" i="4"/>
  <c r="X115" i="4"/>
  <c r="W115" i="4"/>
  <c r="V115" i="4"/>
  <c r="U115" i="4"/>
  <c r="T115" i="4"/>
  <c r="S115" i="4"/>
  <c r="R115" i="4"/>
  <c r="Q115" i="4"/>
  <c r="P115" i="4"/>
  <c r="O115" i="4"/>
  <c r="N115" i="4"/>
  <c r="AF114" i="4"/>
  <c r="AE114" i="4"/>
  <c r="AC114" i="4"/>
  <c r="AB113" i="4"/>
  <c r="AA113" i="4"/>
  <c r="Z113" i="4"/>
  <c r="Y113" i="4"/>
  <c r="X113" i="4"/>
  <c r="W113" i="4"/>
  <c r="V113" i="4"/>
  <c r="U113" i="4"/>
  <c r="S113" i="4"/>
  <c r="R113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E113" i="4"/>
  <c r="D113" i="4"/>
  <c r="C113" i="4"/>
  <c r="B113" i="4"/>
  <c r="AF112" i="4"/>
  <c r="AE112" i="4"/>
  <c r="AD112" i="4"/>
  <c r="AC112" i="4"/>
  <c r="AF111" i="4"/>
  <c r="AE111" i="4"/>
  <c r="AD111" i="4"/>
  <c r="AC111" i="4"/>
  <c r="AF110" i="4"/>
  <c r="AE110" i="4"/>
  <c r="AD110" i="4"/>
  <c r="AC110" i="4"/>
  <c r="AF109" i="4"/>
  <c r="AE109" i="4"/>
  <c r="AD109" i="4"/>
  <c r="AC109" i="4"/>
  <c r="AF108" i="4"/>
  <c r="AE108" i="4"/>
  <c r="AD108" i="4"/>
  <c r="AC108" i="4"/>
  <c r="AF107" i="4"/>
  <c r="AE107" i="4"/>
  <c r="AD107" i="4"/>
  <c r="AC107" i="4"/>
  <c r="AF106" i="4"/>
  <c r="AE106" i="4"/>
  <c r="AD106" i="4"/>
  <c r="AC106" i="4"/>
  <c r="AF105" i="4"/>
  <c r="AE105" i="4"/>
  <c r="AD105" i="4"/>
  <c r="AC105" i="4"/>
  <c r="T105" i="4"/>
  <c r="T113" i="4" s="1"/>
  <c r="AF104" i="4"/>
  <c r="AE104" i="4"/>
  <c r="AD104" i="4"/>
  <c r="AC104" i="4"/>
  <c r="AF103" i="4"/>
  <c r="AE103" i="4"/>
  <c r="AC103" i="4"/>
  <c r="AB102" i="4"/>
  <c r="AA102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B102" i="4"/>
  <c r="AF101" i="4"/>
  <c r="AE101" i="4"/>
  <c r="AD101" i="4"/>
  <c r="AC101" i="4"/>
  <c r="AF100" i="4"/>
  <c r="AE100" i="4"/>
  <c r="AD100" i="4"/>
  <c r="AC100" i="4"/>
  <c r="AF99" i="4"/>
  <c r="AE99" i="4"/>
  <c r="AC99" i="4"/>
  <c r="AB98" i="4"/>
  <c r="AC98" i="4" s="1"/>
  <c r="AA98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B98" i="4"/>
  <c r="AF97" i="4"/>
  <c r="AE97" i="4"/>
  <c r="AD97" i="4"/>
  <c r="AC97" i="4"/>
  <c r="AF96" i="4"/>
  <c r="AE96" i="4"/>
  <c r="AD96" i="4"/>
  <c r="AC96" i="4"/>
  <c r="AF95" i="4"/>
  <c r="AE95" i="4"/>
  <c r="AD95" i="4"/>
  <c r="AC95" i="4"/>
  <c r="AF94" i="4"/>
  <c r="AE94" i="4"/>
  <c r="AD94" i="4"/>
  <c r="AC94" i="4"/>
  <c r="AF93" i="4"/>
  <c r="AE93" i="4"/>
  <c r="AC93" i="4"/>
  <c r="AB92" i="4"/>
  <c r="AD92" i="4" s="1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C92" i="4"/>
  <c r="B92" i="4"/>
  <c r="AF91" i="4"/>
  <c r="AE91" i="4"/>
  <c r="AD91" i="4"/>
  <c r="AC91" i="4"/>
  <c r="AF90" i="4"/>
  <c r="AE90" i="4"/>
  <c r="AD90" i="4"/>
  <c r="AC90" i="4"/>
  <c r="AF89" i="4"/>
  <c r="AE89" i="4"/>
  <c r="AD89" i="4"/>
  <c r="AC89" i="4"/>
  <c r="AF88" i="4"/>
  <c r="AE88" i="4"/>
  <c r="AD88" i="4"/>
  <c r="AC88" i="4"/>
  <c r="AF87" i="4"/>
  <c r="AE87" i="4"/>
  <c r="AD87" i="4"/>
  <c r="AC87" i="4"/>
  <c r="AF86" i="4"/>
  <c r="AE86" i="4"/>
  <c r="AC86" i="4"/>
  <c r="AB84" i="4"/>
  <c r="Y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B84" i="4"/>
  <c r="AF83" i="4"/>
  <c r="AA83" i="4"/>
  <c r="AA116" i="4" s="1"/>
  <c r="Z83" i="4"/>
  <c r="X83" i="4"/>
  <c r="X84" i="4" s="1"/>
  <c r="W83" i="4"/>
  <c r="W116" i="4" s="1"/>
  <c r="V83" i="4"/>
  <c r="V116" i="4" s="1"/>
  <c r="U83" i="4"/>
  <c r="U116" i="4" s="1"/>
  <c r="AF82" i="4"/>
  <c r="AE82" i="4"/>
  <c r="AD82" i="4"/>
  <c r="AC82" i="4"/>
  <c r="AF81" i="4"/>
  <c r="AE81" i="4"/>
  <c r="AC81" i="4"/>
  <c r="AB80" i="4"/>
  <c r="AA80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B80" i="4"/>
  <c r="AF79" i="4"/>
  <c r="AE79" i="4"/>
  <c r="AD79" i="4"/>
  <c r="AC79" i="4"/>
  <c r="AF78" i="4"/>
  <c r="AE78" i="4"/>
  <c r="AD78" i="4"/>
  <c r="AC78" i="4"/>
  <c r="AF77" i="4"/>
  <c r="AE77" i="4"/>
  <c r="AC77" i="4"/>
  <c r="AB76" i="4"/>
  <c r="AA76" i="4"/>
  <c r="Z76" i="4"/>
  <c r="Y76" i="4"/>
  <c r="X76" i="4"/>
  <c r="W76" i="4"/>
  <c r="V76" i="4"/>
  <c r="U76" i="4"/>
  <c r="T76" i="4"/>
  <c r="S76" i="4"/>
  <c r="R76" i="4"/>
  <c r="AF76" i="4" s="1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B76" i="4"/>
  <c r="AF75" i="4"/>
  <c r="AE75" i="4"/>
  <c r="AD75" i="4"/>
  <c r="AC75" i="4"/>
  <c r="AF74" i="4"/>
  <c r="AE74" i="4"/>
  <c r="AD74" i="4"/>
  <c r="AC74" i="4"/>
  <c r="AF64" i="4"/>
  <c r="AE64" i="4"/>
  <c r="AD64" i="4"/>
  <c r="AC64" i="4"/>
  <c r="AF63" i="4"/>
  <c r="AE63" i="4"/>
  <c r="AD63" i="4"/>
  <c r="AC63" i="4"/>
  <c r="AF62" i="4"/>
  <c r="AE62" i="4"/>
  <c r="AD62" i="4"/>
  <c r="AC62" i="4"/>
  <c r="AF61" i="4"/>
  <c r="AE61" i="4"/>
  <c r="AD61" i="4"/>
  <c r="AC61" i="4"/>
  <c r="T61" i="4"/>
  <c r="AF60" i="4"/>
  <c r="AE60" i="4"/>
  <c r="AD60" i="4"/>
  <c r="AC60" i="4"/>
  <c r="T60" i="4"/>
  <c r="AF59" i="4"/>
  <c r="AE59" i="4"/>
  <c r="AD59" i="4"/>
  <c r="AC59" i="4"/>
  <c r="T59" i="4"/>
  <c r="AF58" i="4"/>
  <c r="AE58" i="4"/>
  <c r="AD58" i="4"/>
  <c r="AC58" i="4"/>
  <c r="T58" i="4"/>
  <c r="AF57" i="4"/>
  <c r="AE57" i="4"/>
  <c r="AD57" i="4"/>
  <c r="AC57" i="4"/>
  <c r="T57" i="4"/>
  <c r="AF56" i="4"/>
  <c r="AE56" i="4"/>
  <c r="AD56" i="4"/>
  <c r="AC56" i="4"/>
  <c r="T56" i="4"/>
  <c r="AF55" i="4"/>
  <c r="AE55" i="4"/>
  <c r="AD55" i="4"/>
  <c r="AC55" i="4"/>
  <c r="T55" i="4"/>
  <c r="AF54" i="4"/>
  <c r="AE54" i="4"/>
  <c r="AD54" i="4"/>
  <c r="AC54" i="4"/>
  <c r="AF53" i="4"/>
  <c r="AE53" i="4"/>
  <c r="AD53" i="4"/>
  <c r="AC53" i="4"/>
  <c r="T53" i="4"/>
  <c r="AF52" i="4"/>
  <c r="AE52" i="4"/>
  <c r="AD52" i="4"/>
  <c r="AC52" i="4"/>
  <c r="T52" i="4"/>
  <c r="AF51" i="4"/>
  <c r="AE51" i="4"/>
  <c r="AD51" i="4"/>
  <c r="AC51" i="4"/>
  <c r="T51" i="4"/>
  <c r="AF50" i="4"/>
  <c r="AE50" i="4"/>
  <c r="AD50" i="4"/>
  <c r="AC50" i="4"/>
  <c r="AF49" i="4"/>
  <c r="AE49" i="4"/>
  <c r="AD49" i="4"/>
  <c r="AC49" i="4"/>
  <c r="AF48" i="4"/>
  <c r="AE48" i="4"/>
  <c r="AD48" i="4"/>
  <c r="AC48" i="4"/>
  <c r="AF47" i="4"/>
  <c r="AE47" i="4"/>
  <c r="AD47" i="4"/>
  <c r="AC47" i="4"/>
  <c r="AF46" i="4"/>
  <c r="AE46" i="4"/>
  <c r="AD46" i="4"/>
  <c r="AC46" i="4"/>
  <c r="AF45" i="4"/>
  <c r="AE45" i="4"/>
  <c r="AD45" i="4"/>
  <c r="AC45" i="4"/>
  <c r="AF44" i="4"/>
  <c r="AE44" i="4"/>
  <c r="AD44" i="4"/>
  <c r="AC44" i="4"/>
  <c r="AF43" i="4"/>
  <c r="AE43" i="4"/>
  <c r="AD43" i="4"/>
  <c r="AC43" i="4"/>
  <c r="AF42" i="4"/>
  <c r="AE42" i="4"/>
  <c r="AD42" i="4"/>
  <c r="AC42" i="4"/>
  <c r="AF41" i="4"/>
  <c r="AE41" i="4"/>
  <c r="AD41" i="4"/>
  <c r="AC41" i="4"/>
  <c r="AF40" i="4"/>
  <c r="AE40" i="4"/>
  <c r="AD40" i="4"/>
  <c r="AC40" i="4"/>
  <c r="AF39" i="4"/>
  <c r="AE39" i="4"/>
  <c r="AD39" i="4"/>
  <c r="AC39" i="4"/>
  <c r="AF38" i="4"/>
  <c r="AE38" i="4"/>
  <c r="AD38" i="4"/>
  <c r="AC38" i="4"/>
  <c r="AF37" i="4"/>
  <c r="AE37" i="4"/>
  <c r="AD37" i="4"/>
  <c r="AC37" i="4"/>
  <c r="AF36" i="4"/>
  <c r="AE36" i="4"/>
  <c r="AD36" i="4"/>
  <c r="AC36" i="4"/>
  <c r="AF35" i="4"/>
  <c r="AE35" i="4"/>
  <c r="AD35" i="4"/>
  <c r="AC35" i="4"/>
  <c r="AF34" i="4"/>
  <c r="AE34" i="4"/>
  <c r="AD34" i="4"/>
  <c r="AC34" i="4"/>
  <c r="AF33" i="4"/>
  <c r="AE33" i="4"/>
  <c r="AD33" i="4"/>
  <c r="AC33" i="4"/>
  <c r="AF32" i="4"/>
  <c r="AE32" i="4"/>
  <c r="AD32" i="4"/>
  <c r="AC32" i="4"/>
  <c r="AF31" i="4"/>
  <c r="AE31" i="4"/>
  <c r="AD31" i="4"/>
  <c r="AC31" i="4"/>
  <c r="T31" i="4"/>
  <c r="AF30" i="4"/>
  <c r="AE30" i="4"/>
  <c r="AD30" i="4"/>
  <c r="AC30" i="4"/>
  <c r="AF29" i="4"/>
  <c r="AE29" i="4"/>
  <c r="AD29" i="4"/>
  <c r="AC29" i="4"/>
  <c r="AF28" i="4"/>
  <c r="AE28" i="4"/>
  <c r="AD28" i="4"/>
  <c r="AC28" i="4"/>
  <c r="AF27" i="4"/>
  <c r="AE27" i="4"/>
  <c r="AD27" i="4"/>
  <c r="AC27" i="4"/>
  <c r="AF26" i="4"/>
  <c r="AE26" i="4"/>
  <c r="AD26" i="4"/>
  <c r="AC26" i="4"/>
  <c r="AF25" i="4"/>
  <c r="AE25" i="4"/>
  <c r="AD25" i="4"/>
  <c r="AC25" i="4"/>
  <c r="AF24" i="4"/>
  <c r="AE24" i="4"/>
  <c r="AD24" i="4"/>
  <c r="AC24" i="4"/>
  <c r="AF23" i="4"/>
  <c r="AE23" i="4"/>
  <c r="AD23" i="4"/>
  <c r="AC23" i="4"/>
  <c r="AF22" i="4"/>
  <c r="AE22" i="4"/>
  <c r="AD22" i="4"/>
  <c r="AC22" i="4"/>
  <c r="AF21" i="4"/>
  <c r="AE21" i="4"/>
  <c r="AD21" i="4"/>
  <c r="AC21" i="4"/>
  <c r="AF20" i="4"/>
  <c r="AE20" i="4"/>
  <c r="AD20" i="4"/>
  <c r="AC20" i="4"/>
  <c r="AF19" i="4"/>
  <c r="AE19" i="4"/>
  <c r="AD19" i="4"/>
  <c r="AC19" i="4"/>
  <c r="AF18" i="4"/>
  <c r="AE18" i="4"/>
  <c r="AD18" i="4"/>
  <c r="AC18" i="4"/>
  <c r="AF17" i="4"/>
  <c r="AE17" i="4"/>
  <c r="AD17" i="4"/>
  <c r="AC17" i="4"/>
  <c r="AF16" i="4"/>
  <c r="AE16" i="4"/>
  <c r="AD16" i="4"/>
  <c r="AC16" i="4"/>
  <c r="T16" i="4"/>
  <c r="AF15" i="4"/>
  <c r="AE15" i="4"/>
  <c r="AD15" i="4"/>
  <c r="AC15" i="4"/>
  <c r="T15" i="4"/>
  <c r="AF14" i="4"/>
  <c r="AE14" i="4"/>
  <c r="AD14" i="4"/>
  <c r="AC14" i="4"/>
  <c r="AF13" i="4"/>
  <c r="AE13" i="4"/>
  <c r="AD13" i="4"/>
  <c r="AC13" i="4"/>
  <c r="AF12" i="4"/>
  <c r="AE12" i="4"/>
  <c r="AD12" i="4"/>
  <c r="AC12" i="4"/>
  <c r="AF10" i="4"/>
  <c r="AE10" i="4"/>
  <c r="AD10" i="4"/>
  <c r="AC10" i="4"/>
  <c r="AF9" i="4"/>
  <c r="AE9" i="4"/>
  <c r="AD9" i="4"/>
  <c r="AC9" i="4"/>
  <c r="AC90" i="2"/>
  <c r="AC15" i="2"/>
  <c r="AC18" i="2" s="1"/>
  <c r="AC42" i="2"/>
  <c r="AC67" i="2"/>
  <c r="AC56" i="2"/>
  <c r="AA15" i="2"/>
  <c r="AF15" i="2" s="1"/>
  <c r="Z15" i="2"/>
  <c r="Y15" i="2"/>
  <c r="X15" i="2"/>
  <c r="W15" i="2"/>
  <c r="V15" i="2"/>
  <c r="U15" i="2"/>
  <c r="T15" i="2"/>
  <c r="S15" i="2"/>
  <c r="AG15" i="2" s="1"/>
  <c r="R15" i="2"/>
  <c r="AC117" i="2"/>
  <c r="AC113" i="2"/>
  <c r="AC107" i="2"/>
  <c r="AC99" i="2"/>
  <c r="AA130" i="2"/>
  <c r="Z130" i="2"/>
  <c r="Y130" i="2"/>
  <c r="X130" i="2"/>
  <c r="W130" i="2"/>
  <c r="V130" i="2"/>
  <c r="U130" i="2"/>
  <c r="T130" i="2"/>
  <c r="S130" i="2"/>
  <c r="AG130" i="2" s="1"/>
  <c r="R130" i="2"/>
  <c r="AC130" i="2"/>
  <c r="AF130" i="2" l="1"/>
  <c r="AE18" i="2"/>
  <c r="AE117" i="2"/>
  <c r="AE56" i="2"/>
  <c r="AE99" i="2"/>
  <c r="AE128" i="2"/>
  <c r="AE67" i="2"/>
  <c r="AD90" i="2"/>
  <c r="AE90" i="2"/>
  <c r="AG90" i="2"/>
  <c r="AF90" i="2"/>
  <c r="AD130" i="2"/>
  <c r="AE130" i="2"/>
  <c r="AE107" i="2"/>
  <c r="AE42" i="2"/>
  <c r="AE113" i="2"/>
  <c r="AD15" i="2"/>
  <c r="AE15" i="2"/>
  <c r="AE83" i="4"/>
  <c r="B85" i="4"/>
  <c r="B120" i="4" s="1"/>
  <c r="F85" i="4"/>
  <c r="F120" i="4" s="1"/>
  <c r="J85" i="4"/>
  <c r="J120" i="4" s="1"/>
  <c r="N85" i="4"/>
  <c r="N120" i="4" s="1"/>
  <c r="R85" i="4"/>
  <c r="R120" i="4" s="1"/>
  <c r="AE113" i="4"/>
  <c r="AF118" i="4"/>
  <c r="AE118" i="4"/>
  <c r="W84" i="4"/>
  <c r="W85" i="4" s="1"/>
  <c r="W120" i="4" s="1"/>
  <c r="AF80" i="4"/>
  <c r="AE92" i="4"/>
  <c r="AC76" i="4"/>
  <c r="AD76" i="4"/>
  <c r="AC118" i="4"/>
  <c r="AC80" i="4"/>
  <c r="C85" i="4"/>
  <c r="C120" i="4" s="1"/>
  <c r="G85" i="4"/>
  <c r="G120" i="4" s="1"/>
  <c r="K85" i="4"/>
  <c r="K120" i="4" s="1"/>
  <c r="K122" i="4" s="1"/>
  <c r="O85" i="4"/>
  <c r="O120" i="4" s="1"/>
  <c r="S85" i="4"/>
  <c r="S120" i="4" s="1"/>
  <c r="Y85" i="4"/>
  <c r="Y120" i="4" s="1"/>
  <c r="AD98" i="4"/>
  <c r="AE102" i="4"/>
  <c r="AF113" i="4"/>
  <c r="AC115" i="4"/>
  <c r="X116" i="4"/>
  <c r="AE117" i="4"/>
  <c r="D85" i="4"/>
  <c r="D120" i="4" s="1"/>
  <c r="H85" i="4"/>
  <c r="H120" i="4" s="1"/>
  <c r="L85" i="4"/>
  <c r="L120" i="4" s="1"/>
  <c r="P85" i="4"/>
  <c r="T85" i="4"/>
  <c r="T120" i="4" s="1"/>
  <c r="AF84" i="4"/>
  <c r="AF98" i="4"/>
  <c r="AE98" i="4"/>
  <c r="AC113" i="4"/>
  <c r="AF115" i="4"/>
  <c r="X85" i="4"/>
  <c r="X120" i="4" s="1"/>
  <c r="AE80" i="4"/>
  <c r="E85" i="4"/>
  <c r="E120" i="4" s="1"/>
  <c r="I85" i="4"/>
  <c r="I120" i="4" s="1"/>
  <c r="M85" i="4"/>
  <c r="M120" i="4" s="1"/>
  <c r="Q85" i="4"/>
  <c r="Q120" i="4" s="1"/>
  <c r="U84" i="4"/>
  <c r="U85" i="4" s="1"/>
  <c r="U120" i="4" s="1"/>
  <c r="AF102" i="4"/>
  <c r="AE115" i="4"/>
  <c r="P120" i="4"/>
  <c r="AD116" i="4"/>
  <c r="AF92" i="4"/>
  <c r="AD80" i="4"/>
  <c r="AC83" i="4"/>
  <c r="V84" i="4"/>
  <c r="V85" i="4" s="1"/>
  <c r="V120" i="4" s="1"/>
  <c r="Z84" i="4"/>
  <c r="AC92" i="4"/>
  <c r="AC102" i="4"/>
  <c r="AD113" i="4"/>
  <c r="AC116" i="4"/>
  <c r="AE76" i="4"/>
  <c r="T116" i="4"/>
  <c r="AF116" i="4"/>
  <c r="AD83" i="4"/>
  <c r="AA84" i="4"/>
  <c r="AD84" i="4" s="1"/>
  <c r="AB85" i="4"/>
  <c r="AD102" i="4"/>
  <c r="Z116" i="4"/>
  <c r="AE116" i="4" s="1"/>
  <c r="AA128" i="2"/>
  <c r="AF128" i="2" s="1"/>
  <c r="AA117" i="2"/>
  <c r="AF117" i="2" s="1"/>
  <c r="AA113" i="2"/>
  <c r="AF113" i="2" s="1"/>
  <c r="AA107" i="2"/>
  <c r="AF107" i="2" s="1"/>
  <c r="AA133" i="2"/>
  <c r="AA132" i="2"/>
  <c r="Q130" i="2"/>
  <c r="AC133" i="2"/>
  <c r="AC132" i="2"/>
  <c r="AC131" i="2"/>
  <c r="AA98" i="2"/>
  <c r="AA131" i="2" s="1"/>
  <c r="AA75" i="2"/>
  <c r="AA67" i="2"/>
  <c r="AF67" i="2" s="1"/>
  <c r="AA56" i="2"/>
  <c r="AF56" i="2" s="1"/>
  <c r="AA42" i="2"/>
  <c r="AF42" i="2" s="1"/>
  <c r="AA18" i="2"/>
  <c r="AF18" i="2" s="1"/>
  <c r="AA99" i="2" l="1"/>
  <c r="AF99" i="2" s="1"/>
  <c r="AF98" i="2"/>
  <c r="AF132" i="2"/>
  <c r="AD132" i="2"/>
  <c r="AE132" i="2"/>
  <c r="AF133" i="2"/>
  <c r="AE131" i="2"/>
  <c r="AE133" i="2"/>
  <c r="AF131" i="2"/>
  <c r="G122" i="4"/>
  <c r="U122" i="4"/>
  <c r="E122" i="4"/>
  <c r="T122" i="4"/>
  <c r="W122" i="4"/>
  <c r="V122" i="4"/>
  <c r="N122" i="4"/>
  <c r="R122" i="4"/>
  <c r="J122" i="4"/>
  <c r="Q122" i="4"/>
  <c r="B122" i="4"/>
  <c r="M122" i="4"/>
  <c r="AF85" i="4"/>
  <c r="I122" i="4"/>
  <c r="AC84" i="4"/>
  <c r="O122" i="4"/>
  <c r="X122" i="4"/>
  <c r="D122" i="4"/>
  <c r="F122" i="4"/>
  <c r="S122" i="4"/>
  <c r="C122" i="4"/>
  <c r="Y122" i="4"/>
  <c r="AA85" i="4"/>
  <c r="AA120" i="4" s="1"/>
  <c r="AA122" i="4" s="1"/>
  <c r="H122" i="4"/>
  <c r="L122" i="4"/>
  <c r="AC85" i="4"/>
  <c r="Z85" i="4"/>
  <c r="AE84" i="4"/>
  <c r="AB120" i="4"/>
  <c r="P122" i="4"/>
  <c r="AA78" i="2"/>
  <c r="AA100" i="2" l="1"/>
  <c r="AA136" i="2"/>
  <c r="AD85" i="4"/>
  <c r="AE85" i="4"/>
  <c r="Z120" i="4"/>
  <c r="AB122" i="4"/>
  <c r="AD120" i="4"/>
  <c r="AC120" i="4"/>
  <c r="AF120" i="4"/>
  <c r="AA138" i="2" l="1"/>
  <c r="AD122" i="4"/>
  <c r="AC122" i="4"/>
  <c r="AF122" i="4"/>
  <c r="Z122" i="4"/>
  <c r="AE122" i="4" s="1"/>
  <c r="AE120" i="4"/>
  <c r="AC75" i="2" l="1"/>
  <c r="AE95" i="2" l="1"/>
  <c r="AF95" i="2"/>
  <c r="AE75" i="2"/>
  <c r="AF75" i="2"/>
  <c r="Z98" i="2"/>
  <c r="AE100" i="2" l="1"/>
  <c r="AF100" i="2"/>
  <c r="AC78" i="2"/>
  <c r="AC138" i="2" s="1"/>
  <c r="AE78" i="2" l="1"/>
  <c r="AF78" i="2"/>
  <c r="AE136" i="2"/>
  <c r="AF136" i="2"/>
  <c r="Z75" i="2"/>
  <c r="AE138" i="2" l="1"/>
  <c r="AF138" i="2"/>
  <c r="Z128" i="2"/>
  <c r="Y128" i="2"/>
  <c r="X128" i="2"/>
  <c r="AD128" i="2" s="1"/>
  <c r="W128" i="2"/>
  <c r="V128" i="2"/>
  <c r="U128" i="2"/>
  <c r="P128" i="2"/>
  <c r="Z132" i="2"/>
  <c r="Z133" i="2"/>
  <c r="Z99" i="2"/>
  <c r="Z131" i="2"/>
  <c r="Z117" i="2"/>
  <c r="Z113" i="2"/>
  <c r="Z107" i="2"/>
  <c r="Z67" i="2"/>
  <c r="Z56" i="2"/>
  <c r="Z42" i="2"/>
  <c r="Z100" i="2" l="1"/>
  <c r="Z18" i="2"/>
  <c r="Z136" i="2" l="1"/>
  <c r="Z78" i="2"/>
  <c r="Y75" i="2"/>
  <c r="Y67" i="2"/>
  <c r="Y42" i="2"/>
  <c r="Y133" i="2"/>
  <c r="Y132" i="2"/>
  <c r="Y131" i="2"/>
  <c r="Y117" i="2"/>
  <c r="Y107" i="2"/>
  <c r="Y99" i="2"/>
  <c r="Y113" i="2"/>
  <c r="Z138" i="2" l="1"/>
  <c r="Y18" i="2"/>
  <c r="Y100" i="2"/>
  <c r="Y56" i="2"/>
  <c r="Y78" i="2" l="1"/>
  <c r="Y136" i="2"/>
  <c r="Y138" i="2" l="1"/>
  <c r="U98" i="2"/>
  <c r="V98" i="2"/>
  <c r="W98" i="2"/>
  <c r="X98" i="2"/>
  <c r="AD98" i="2" s="1"/>
  <c r="O130" i="2" l="1"/>
  <c r="P130" i="2"/>
  <c r="O131" i="2"/>
  <c r="P131" i="2"/>
  <c r="Q131" i="2"/>
  <c r="R131" i="2"/>
  <c r="S131" i="2"/>
  <c r="AG131" i="2" s="1"/>
  <c r="U131" i="2"/>
  <c r="V131" i="2"/>
  <c r="W131" i="2"/>
  <c r="X131" i="2"/>
  <c r="AD131" i="2" s="1"/>
  <c r="O132" i="2"/>
  <c r="P132" i="2"/>
  <c r="Q132" i="2"/>
  <c r="R132" i="2"/>
  <c r="S132" i="2"/>
  <c r="AG132" i="2" s="1"/>
  <c r="T132" i="2"/>
  <c r="U132" i="2"/>
  <c r="V132" i="2"/>
  <c r="W132" i="2"/>
  <c r="X132" i="2"/>
  <c r="O133" i="2"/>
  <c r="P133" i="2"/>
  <c r="Q133" i="2"/>
  <c r="R133" i="2"/>
  <c r="AG133" i="2"/>
  <c r="T133" i="2"/>
  <c r="U133" i="2"/>
  <c r="V133" i="2"/>
  <c r="W133" i="2"/>
  <c r="X133" i="2"/>
  <c r="AD133" i="2" s="1"/>
  <c r="N133" i="2"/>
  <c r="N132" i="2"/>
  <c r="N131" i="2"/>
  <c r="N130" i="2"/>
  <c r="S128" i="2" l="1"/>
  <c r="AG128" i="2" s="1"/>
  <c r="R128" i="2"/>
  <c r="Q128" i="2"/>
  <c r="O128" i="2"/>
  <c r="N128" i="2"/>
  <c r="M128" i="2"/>
  <c r="L128" i="2"/>
  <c r="K128" i="2"/>
  <c r="J128" i="2"/>
  <c r="I128" i="2"/>
  <c r="H128" i="2"/>
  <c r="G128" i="2"/>
  <c r="F128" i="2"/>
  <c r="E128" i="2"/>
  <c r="D128" i="2"/>
  <c r="C128" i="2"/>
  <c r="B128" i="2"/>
  <c r="V117" i="2"/>
  <c r="U117" i="2"/>
  <c r="T117" i="2"/>
  <c r="S117" i="2"/>
  <c r="AG117" i="2" s="1"/>
  <c r="R117" i="2"/>
  <c r="Q117" i="2"/>
  <c r="P117" i="2"/>
  <c r="O117" i="2"/>
  <c r="N117" i="2"/>
  <c r="M117" i="2"/>
  <c r="L117" i="2"/>
  <c r="K117" i="2"/>
  <c r="J117" i="2"/>
  <c r="I117" i="2"/>
  <c r="H117" i="2"/>
  <c r="G117" i="2"/>
  <c r="F117" i="2"/>
  <c r="E117" i="2"/>
  <c r="D117" i="2"/>
  <c r="C117" i="2"/>
  <c r="B117" i="2"/>
  <c r="V113" i="2"/>
  <c r="U113" i="2"/>
  <c r="T113" i="2"/>
  <c r="S113" i="2"/>
  <c r="AG113" i="2" s="1"/>
  <c r="R113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E113" i="2"/>
  <c r="D113" i="2"/>
  <c r="C113" i="2"/>
  <c r="B113" i="2"/>
  <c r="V107" i="2"/>
  <c r="U107" i="2"/>
  <c r="T107" i="2"/>
  <c r="S107" i="2"/>
  <c r="AG107" i="2" s="1"/>
  <c r="R107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E107" i="2"/>
  <c r="D107" i="2"/>
  <c r="C107" i="2"/>
  <c r="B107" i="2"/>
  <c r="U99" i="2"/>
  <c r="T99" i="2"/>
  <c r="S99" i="2"/>
  <c r="AG99" i="2" s="1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E99" i="2"/>
  <c r="D99" i="2"/>
  <c r="C99" i="2"/>
  <c r="B99" i="2"/>
  <c r="V95" i="2"/>
  <c r="U95" i="2"/>
  <c r="T95" i="2"/>
  <c r="AG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D95" i="2"/>
  <c r="C95" i="2"/>
  <c r="B95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C90" i="2"/>
  <c r="B90" i="2"/>
  <c r="U75" i="2"/>
  <c r="S75" i="2"/>
  <c r="AG75" i="2" s="1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E75" i="2"/>
  <c r="D75" i="2"/>
  <c r="C75" i="2"/>
  <c r="B75" i="2"/>
  <c r="U67" i="2"/>
  <c r="S67" i="2"/>
  <c r="AG67" i="2" s="1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U56" i="2"/>
  <c r="T56" i="2"/>
  <c r="S56" i="2"/>
  <c r="AG56" i="2" s="1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U42" i="2"/>
  <c r="S42" i="2"/>
  <c r="AG42" i="2" s="1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S18" i="2"/>
  <c r="AG18" i="2" s="1"/>
  <c r="Q15" i="2"/>
  <c r="P15" i="2"/>
  <c r="O15" i="2"/>
  <c r="N15" i="2"/>
  <c r="N18" i="2" s="1"/>
  <c r="M15" i="2"/>
  <c r="L15" i="2"/>
  <c r="L18" i="2" s="1"/>
  <c r="K15" i="2"/>
  <c r="K18" i="2" s="1"/>
  <c r="J15" i="2"/>
  <c r="J18" i="2" s="1"/>
  <c r="I15" i="2"/>
  <c r="I18" i="2" s="1"/>
  <c r="H15" i="2"/>
  <c r="H18" i="2" s="1"/>
  <c r="G15" i="2"/>
  <c r="G18" i="2" s="1"/>
  <c r="F15" i="2"/>
  <c r="F18" i="2" s="1"/>
  <c r="E15" i="2"/>
  <c r="E18" i="2" s="1"/>
  <c r="D15" i="2"/>
  <c r="D18" i="2" s="1"/>
  <c r="C15" i="2"/>
  <c r="C18" i="2" s="1"/>
  <c r="B15" i="2"/>
  <c r="B18" i="2" s="1"/>
  <c r="M18" i="2"/>
  <c r="X99" i="2"/>
  <c r="AD99" i="2" s="1"/>
  <c r="AD95" i="2"/>
  <c r="W95" i="2"/>
  <c r="X107" i="2"/>
  <c r="AD107" i="2" s="1"/>
  <c r="W107" i="2"/>
  <c r="R18" i="2" l="1"/>
  <c r="Q18" i="2"/>
  <c r="P18" i="2"/>
  <c r="O18" i="2"/>
  <c r="O78" i="2" s="1"/>
  <c r="P100" i="2"/>
  <c r="D78" i="2"/>
  <c r="H78" i="2"/>
  <c r="L78" i="2"/>
  <c r="E78" i="2"/>
  <c r="I78" i="2"/>
  <c r="M78" i="2"/>
  <c r="Q78" i="2"/>
  <c r="B100" i="2"/>
  <c r="B136" i="2" s="1"/>
  <c r="F100" i="2"/>
  <c r="F136" i="2" s="1"/>
  <c r="J100" i="2"/>
  <c r="J136" i="2" s="1"/>
  <c r="N100" i="2"/>
  <c r="N136" i="2" s="1"/>
  <c r="R100" i="2"/>
  <c r="B78" i="2"/>
  <c r="J78" i="2"/>
  <c r="D100" i="2"/>
  <c r="D136" i="2" s="1"/>
  <c r="T100" i="2"/>
  <c r="C78" i="2"/>
  <c r="G78" i="2"/>
  <c r="K78" i="2"/>
  <c r="S78" i="2"/>
  <c r="AG78" i="2" s="1"/>
  <c r="H100" i="2"/>
  <c r="H136" i="2" s="1"/>
  <c r="L100" i="2"/>
  <c r="L136" i="2" s="1"/>
  <c r="F78" i="2"/>
  <c r="N78" i="2"/>
  <c r="C100" i="2"/>
  <c r="C136" i="2" s="1"/>
  <c r="G100" i="2"/>
  <c r="G136" i="2" s="1"/>
  <c r="K100" i="2"/>
  <c r="K136" i="2" s="1"/>
  <c r="O100" i="2"/>
  <c r="S100" i="2"/>
  <c r="E100" i="2"/>
  <c r="E136" i="2" s="1"/>
  <c r="I100" i="2"/>
  <c r="I136" i="2" s="1"/>
  <c r="M100" i="2"/>
  <c r="M136" i="2" s="1"/>
  <c r="Q100" i="2"/>
  <c r="U100" i="2"/>
  <c r="S136" i="2" l="1"/>
  <c r="AG136" i="2" s="1"/>
  <c r="AG100" i="2"/>
  <c r="R136" i="2"/>
  <c r="R78" i="2"/>
  <c r="R138" i="2" s="1"/>
  <c r="L138" i="2"/>
  <c r="Q136" i="2"/>
  <c r="P136" i="2"/>
  <c r="U136" i="2"/>
  <c r="O136" i="2"/>
  <c r="C138" i="2"/>
  <c r="D138" i="2"/>
  <c r="I138" i="2"/>
  <c r="G138" i="2"/>
  <c r="M138" i="2"/>
  <c r="K138" i="2"/>
  <c r="J138" i="2"/>
  <c r="H138" i="2"/>
  <c r="B138" i="2"/>
  <c r="N138" i="2"/>
  <c r="E138" i="2"/>
  <c r="F138" i="2"/>
  <c r="S138" i="2" l="1"/>
  <c r="AG138" i="2" s="1"/>
  <c r="Q138" i="2"/>
  <c r="O138" i="2"/>
  <c r="X117" i="2"/>
  <c r="AD117" i="2" s="1"/>
  <c r="X113" i="2"/>
  <c r="AD113" i="2" s="1"/>
  <c r="W113" i="2"/>
  <c r="X100" i="2" l="1"/>
  <c r="AD100" i="2" s="1"/>
  <c r="X136" i="2" l="1"/>
  <c r="AD136" i="2" s="1"/>
  <c r="W99" i="2"/>
  <c r="V99" i="2"/>
  <c r="T120" i="2"/>
  <c r="W117" i="2"/>
  <c r="P77" i="2"/>
  <c r="T17" i="2"/>
  <c r="T16" i="2"/>
  <c r="X75" i="2"/>
  <c r="AD75" i="2" s="1"/>
  <c r="W75" i="2"/>
  <c r="V75" i="2"/>
  <c r="T70" i="2"/>
  <c r="T69" i="2"/>
  <c r="X67" i="2"/>
  <c r="AD67" i="2" s="1"/>
  <c r="W67" i="2"/>
  <c r="V67" i="2"/>
  <c r="T66" i="2"/>
  <c r="T65" i="2"/>
  <c r="T64" i="2"/>
  <c r="T63" i="2"/>
  <c r="T62" i="2"/>
  <c r="T60" i="2"/>
  <c r="T59" i="2"/>
  <c r="T58" i="2"/>
  <c r="X56" i="2"/>
  <c r="AD56" i="2" s="1"/>
  <c r="W56" i="2"/>
  <c r="V56" i="2"/>
  <c r="X42" i="2"/>
  <c r="AD42" i="2" s="1"/>
  <c r="W42" i="2"/>
  <c r="V42" i="2"/>
  <c r="T34" i="2"/>
  <c r="V100" i="2" l="1"/>
  <c r="P78" i="2"/>
  <c r="W18" i="2"/>
  <c r="U18" i="2"/>
  <c r="T128" i="2"/>
  <c r="T131" i="2"/>
  <c r="T42" i="2"/>
  <c r="T75" i="2"/>
  <c r="T67" i="2"/>
  <c r="V18" i="2"/>
  <c r="X18" i="2"/>
  <c r="AD18" i="2" s="1"/>
  <c r="T18" i="2"/>
  <c r="W78" i="2" l="1"/>
  <c r="V136" i="2"/>
  <c r="P138" i="2"/>
  <c r="X78" i="2"/>
  <c r="T136" i="2"/>
  <c r="U78" i="2"/>
  <c r="T78" i="2"/>
  <c r="W100" i="2"/>
  <c r="V78" i="2"/>
  <c r="X138" i="2" l="1"/>
  <c r="AD138" i="2" s="1"/>
  <c r="AD78" i="2"/>
  <c r="V138" i="2"/>
  <c r="T138" i="2"/>
  <c r="U138" i="2"/>
  <c r="W136" i="2"/>
  <c r="W138" i="2" l="1"/>
</calcChain>
</file>

<file path=xl/sharedStrings.xml><?xml version="1.0" encoding="utf-8"?>
<sst xmlns="http://schemas.openxmlformats.org/spreadsheetml/2006/main" count="401" uniqueCount="145">
  <si>
    <t>School  and</t>
  </si>
  <si>
    <t>Fall</t>
  </si>
  <si>
    <t>Degree Program</t>
  </si>
  <si>
    <t>Average</t>
  </si>
  <si>
    <t>Change</t>
  </si>
  <si>
    <t>Art</t>
  </si>
  <si>
    <t>English</t>
  </si>
  <si>
    <t>French</t>
  </si>
  <si>
    <t>History</t>
  </si>
  <si>
    <t>Music</t>
  </si>
  <si>
    <t>Philosophy</t>
  </si>
  <si>
    <t>Political Science</t>
  </si>
  <si>
    <t>Psychology</t>
  </si>
  <si>
    <t>Sociology</t>
  </si>
  <si>
    <t>Spanish</t>
  </si>
  <si>
    <t>Elementary Education</t>
  </si>
  <si>
    <t>Accounting</t>
  </si>
  <si>
    <t>Business Administration</t>
  </si>
  <si>
    <t>Economics</t>
  </si>
  <si>
    <t>Biology</t>
  </si>
  <si>
    <t>Chemistry</t>
  </si>
  <si>
    <t>Geography</t>
  </si>
  <si>
    <t>Mathematics</t>
  </si>
  <si>
    <t>Physics</t>
  </si>
  <si>
    <t>Respiratory Therapy</t>
  </si>
  <si>
    <t>Computer Science</t>
  </si>
  <si>
    <t>UNDERGRADUATE</t>
  </si>
  <si>
    <t>Fulton School of Liberal Arts</t>
  </si>
  <si>
    <t>Perdue School of Business</t>
  </si>
  <si>
    <t>Henson School of Science &amp; Technology</t>
  </si>
  <si>
    <t>Theatre</t>
  </si>
  <si>
    <t>Early Childhood Education</t>
  </si>
  <si>
    <t>International Studies</t>
  </si>
  <si>
    <t>GRADUATE</t>
  </si>
  <si>
    <t>Exercise Science</t>
  </si>
  <si>
    <t xml:space="preserve"> 3-Year</t>
  </si>
  <si>
    <t>Information Systems</t>
  </si>
  <si>
    <t>Finance</t>
  </si>
  <si>
    <t>Management</t>
  </si>
  <si>
    <t>Marketing</t>
  </si>
  <si>
    <t xml:space="preserve">Fall </t>
  </si>
  <si>
    <t>Physical Education</t>
  </si>
  <si>
    <t>English for Speakers of Other Languages</t>
  </si>
  <si>
    <t>chng</t>
  </si>
  <si>
    <t>Environmental Studies</t>
  </si>
  <si>
    <t>1 Year</t>
  </si>
  <si>
    <t>Undeclared degree-seeking students</t>
  </si>
  <si>
    <t>Non-degree seeking</t>
  </si>
  <si>
    <t>Medical Laboratory Science</t>
  </si>
  <si>
    <t xml:space="preserve">  TOTAL Undergraduate Enrollment</t>
  </si>
  <si>
    <t>Business Administration M.B.A. Traditional</t>
  </si>
  <si>
    <t>Educational Leadership M.Ed.</t>
  </si>
  <si>
    <t>English M.A.</t>
  </si>
  <si>
    <t>GIS Management M.S.</t>
  </si>
  <si>
    <t>History M.A.</t>
  </si>
  <si>
    <t>Mathematics Education M.S.</t>
  </si>
  <si>
    <t>Social Work M.S.W. Traditional</t>
  </si>
  <si>
    <t>Teaching M.A.</t>
  </si>
  <si>
    <t>Art B.F.A.</t>
  </si>
  <si>
    <t>Interdisciplinary Studies B.A.</t>
  </si>
  <si>
    <t>Interdisciplinary Studies B.S.</t>
  </si>
  <si>
    <t>Interdisciplinary Studies undeclared degree</t>
  </si>
  <si>
    <t xml:space="preserve">  TOTAL Graduate Enrollment</t>
  </si>
  <si>
    <t>Salisbury University TOTAL Enrollment</t>
  </si>
  <si>
    <t>Conflict Analysis &amp; Dispute Resolution</t>
  </si>
  <si>
    <t>Conflict Analysis &amp; Dispute Resolution M.A.</t>
  </si>
  <si>
    <t>Reading Specialist M.Ed.</t>
  </si>
  <si>
    <t>Perdue School Subtotal</t>
  </si>
  <si>
    <t>Seidel School Subtotal</t>
  </si>
  <si>
    <t>Seidel School of Education</t>
  </si>
  <si>
    <t>College of Health and Human Services</t>
  </si>
  <si>
    <t>School of Health Sciences</t>
  </si>
  <si>
    <t>School of Social Work</t>
  </si>
  <si>
    <t>School of Nursing</t>
  </si>
  <si>
    <t>Seidel Subtotal</t>
  </si>
  <si>
    <t>Perdue Subtotal</t>
  </si>
  <si>
    <t>Henson Subtotal</t>
  </si>
  <si>
    <t>Fulton Subtotal</t>
  </si>
  <si>
    <t>Health Sciences Subtotal</t>
  </si>
  <si>
    <t>Education, Curriculum and Instruction M.Ed.</t>
  </si>
  <si>
    <t>School of Social Work B.A.S.W.</t>
  </si>
  <si>
    <t>College of Health and Human Services Total</t>
  </si>
  <si>
    <t>School of Nursing Subtotal</t>
  </si>
  <si>
    <t>Master of Science in Nursing</t>
  </si>
  <si>
    <t>School of Social Work Subtotal</t>
  </si>
  <si>
    <t>English for Speakers of Other Languages P.B.C.</t>
  </si>
  <si>
    <t>Mathematics for Middle School Teachers P.B.C.</t>
  </si>
  <si>
    <t>Graduate Student Enrollment by Award Type</t>
  </si>
  <si>
    <t>Post-Baccalaureate Certificate</t>
  </si>
  <si>
    <t>Masters</t>
  </si>
  <si>
    <t>Post-Master's Certificates</t>
  </si>
  <si>
    <t>Doctoral</t>
  </si>
  <si>
    <t>10-Year</t>
  </si>
  <si>
    <t>Earth Science</t>
  </si>
  <si>
    <t>2016 To 2021</t>
  </si>
  <si>
    <t xml:space="preserve">    </t>
  </si>
  <si>
    <t>Communication</t>
  </si>
  <si>
    <r>
      <t xml:space="preserve">Table 1:           </t>
    </r>
    <r>
      <rPr>
        <b/>
        <i/>
        <sz val="12"/>
        <rFont val="Arial"/>
        <family val="2"/>
      </rPr>
      <t xml:space="preserve"> Institutional</t>
    </r>
    <r>
      <rPr>
        <b/>
        <sz val="12"/>
        <rFont val="Arial"/>
        <family val="2"/>
      </rPr>
      <t xml:space="preserve"> Enrollment by School &amp; Discipline:  Fall 2011, Fall 2016 to Fall 2021</t>
    </r>
  </si>
  <si>
    <r>
      <t xml:space="preserve"> % Change</t>
    </r>
    <r>
      <rPr>
        <b/>
        <vertAlign val="superscript"/>
        <sz val="8"/>
        <rFont val="Arial"/>
        <family val="2"/>
      </rPr>
      <t xml:space="preserve">1 </t>
    </r>
  </si>
  <si>
    <r>
      <t>10-yr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</t>
    </r>
  </si>
  <si>
    <r>
      <t>Athletic Training</t>
    </r>
    <r>
      <rPr>
        <vertAlign val="superscript"/>
        <sz val="9"/>
        <color indexed="8"/>
        <rFont val="Arial"/>
        <family val="2"/>
      </rPr>
      <t>2</t>
    </r>
  </si>
  <si>
    <r>
      <t>Liberal Studies</t>
    </r>
    <r>
      <rPr>
        <vertAlign val="superscript"/>
        <sz val="9"/>
        <color indexed="8"/>
        <rFont val="Arial"/>
        <family val="2"/>
      </rPr>
      <t>2</t>
    </r>
  </si>
  <si>
    <r>
      <t>Social Science</t>
    </r>
    <r>
      <rPr>
        <vertAlign val="superscript"/>
        <sz val="9"/>
        <color indexed="8"/>
        <rFont val="Arial"/>
        <family val="2"/>
      </rPr>
      <t>3</t>
    </r>
  </si>
  <si>
    <r>
      <t>Data Science</t>
    </r>
    <r>
      <rPr>
        <sz val="8"/>
        <color rgb="FF000000"/>
        <rFont val="Arial"/>
        <family val="2"/>
      </rPr>
      <t xml:space="preserve"> (new in 2020)</t>
    </r>
  </si>
  <si>
    <r>
      <t>Environmental Health</t>
    </r>
    <r>
      <rPr>
        <vertAlign val="superscript"/>
        <sz val="9"/>
        <color indexed="8"/>
        <rFont val="Arial"/>
        <family val="2"/>
      </rPr>
      <t>2</t>
    </r>
  </si>
  <si>
    <r>
      <t>Physical Science</t>
    </r>
    <r>
      <rPr>
        <vertAlign val="superscript"/>
        <sz val="9"/>
        <color indexed="8"/>
        <rFont val="Arial"/>
        <family val="2"/>
      </rPr>
      <t>3</t>
    </r>
  </si>
  <si>
    <r>
      <t xml:space="preserve">Urban and Regional Planning </t>
    </r>
    <r>
      <rPr>
        <sz val="8"/>
        <color indexed="8"/>
        <rFont val="Arial"/>
        <family val="2"/>
      </rPr>
      <t>(new in 2017)</t>
    </r>
  </si>
  <si>
    <r>
      <t xml:space="preserve">Business Economics </t>
    </r>
    <r>
      <rPr>
        <sz val="8"/>
        <color indexed="8"/>
        <rFont val="Arial"/>
        <family val="2"/>
      </rPr>
      <t>(new in 2014)</t>
    </r>
  </si>
  <si>
    <r>
      <t xml:space="preserve">International Business </t>
    </r>
    <r>
      <rPr>
        <sz val="8"/>
        <color indexed="8"/>
        <rFont val="Arial"/>
        <family val="2"/>
      </rPr>
      <t>(new in 2013)</t>
    </r>
  </si>
  <si>
    <r>
      <t>Health Education</t>
    </r>
    <r>
      <rPr>
        <vertAlign val="superscript"/>
        <sz val="9"/>
        <color indexed="8"/>
        <rFont val="Arial"/>
        <family val="2"/>
      </rPr>
      <t>2</t>
    </r>
  </si>
  <si>
    <r>
      <t xml:space="preserve">Outdoor Education Leadership </t>
    </r>
    <r>
      <rPr>
        <sz val="8"/>
        <color rgb="FF000000"/>
        <rFont val="Arial"/>
        <family val="2"/>
      </rPr>
      <t>(new in 2020)</t>
    </r>
  </si>
  <si>
    <r>
      <t>Doctorate of Nursing Practice</t>
    </r>
    <r>
      <rPr>
        <sz val="8"/>
        <color indexed="8"/>
        <rFont val="Arial"/>
        <family val="2"/>
      </rPr>
      <t xml:space="preserve"> (new in 2012)</t>
    </r>
  </si>
  <si>
    <r>
      <t xml:space="preserve">Social Work M.S.W. Online </t>
    </r>
    <r>
      <rPr>
        <sz val="8"/>
        <color indexed="8"/>
        <rFont val="Arial"/>
        <family val="2"/>
      </rPr>
      <t>(new in 2015)</t>
    </r>
  </si>
  <si>
    <r>
      <t>Psychology M.A.</t>
    </r>
    <r>
      <rPr>
        <vertAlign val="superscript"/>
        <sz val="9"/>
        <color indexed="8"/>
        <rFont val="Arial"/>
        <family val="2"/>
      </rPr>
      <t>3</t>
    </r>
  </si>
  <si>
    <r>
      <t xml:space="preserve">Applied Biology M.S. </t>
    </r>
    <r>
      <rPr>
        <sz val="8"/>
        <color indexed="8"/>
        <rFont val="Arial"/>
        <family val="2"/>
      </rPr>
      <t>(new in 2010)</t>
    </r>
  </si>
  <si>
    <r>
      <t xml:space="preserve">Business Administration M.B.A. Online </t>
    </r>
    <r>
      <rPr>
        <sz val="8"/>
        <color indexed="8"/>
        <rFont val="Arial"/>
        <family val="2"/>
      </rPr>
      <t>(new in 2015)</t>
    </r>
  </si>
  <si>
    <r>
      <t>Educational Leadership - P.M.C. Advanced Study</t>
    </r>
    <r>
      <rPr>
        <sz val="8"/>
        <color indexed="8"/>
        <rFont val="Arial"/>
        <family val="2"/>
      </rPr>
      <t xml:space="preserve"> (new in 2017)</t>
    </r>
  </si>
  <si>
    <r>
      <t>Educational Leadership - P.M.C. Successful Completion</t>
    </r>
    <r>
      <rPr>
        <sz val="8"/>
        <color indexed="8"/>
        <rFont val="Arial"/>
        <family val="2"/>
      </rPr>
      <t xml:space="preserve"> (new in 2017)</t>
    </r>
  </si>
  <si>
    <r>
      <t>1</t>
    </r>
    <r>
      <rPr>
        <sz val="8"/>
        <color indexed="8"/>
        <rFont val="Arial"/>
        <family val="2"/>
      </rPr>
      <t>Percent change is not provided for programs with 20 students or less.</t>
    </r>
  </si>
  <si>
    <r>
      <t>2</t>
    </r>
    <r>
      <rPr>
        <sz val="8"/>
        <color indexed="8"/>
        <rFont val="Arial"/>
        <family val="2"/>
      </rPr>
      <t>Suspended program, but not discontinued.</t>
    </r>
  </si>
  <si>
    <r>
      <t xml:space="preserve">Integrated Science </t>
    </r>
    <r>
      <rPr>
        <sz val="8"/>
        <color rgb="FF000000"/>
        <rFont val="Arial"/>
        <family val="2"/>
      </rPr>
      <t>(new in 2021)</t>
    </r>
  </si>
  <si>
    <r>
      <t>Health and Human Performance M.S.</t>
    </r>
    <r>
      <rPr>
        <sz val="10"/>
        <color rgb="FF000000"/>
        <rFont val="Calibri"/>
        <family val="2"/>
      </rPr>
      <t>⁴</t>
    </r>
  </si>
  <si>
    <r>
      <t xml:space="preserve">Table 1:           </t>
    </r>
    <r>
      <rPr>
        <b/>
        <i/>
        <sz val="12"/>
        <rFont val="Arial"/>
        <family val="2"/>
      </rPr>
      <t xml:space="preserve"> Institutional</t>
    </r>
    <r>
      <rPr>
        <b/>
        <sz val="12"/>
        <rFont val="Arial"/>
        <family val="2"/>
      </rPr>
      <t xml:space="preserve"> Enrollment by School &amp; Discipline:  Fall 2012, Fall 2017 to Fall 2022</t>
    </r>
  </si>
  <si>
    <t>2017 to 2022</t>
  </si>
  <si>
    <r>
      <t xml:space="preserve">Literacy Educator - P.M.C </t>
    </r>
    <r>
      <rPr>
        <sz val="8"/>
        <color indexed="8"/>
        <rFont val="Arial"/>
        <family val="2"/>
      </rPr>
      <t>(new in 2017)</t>
    </r>
    <r>
      <rPr>
        <sz val="10"/>
        <color rgb="FF000000"/>
        <rFont val="Calibri"/>
        <family val="2"/>
      </rPr>
      <t>²</t>
    </r>
  </si>
  <si>
    <r>
      <t>Public Health</t>
    </r>
    <r>
      <rPr>
        <sz val="11"/>
        <color rgb="FF000000"/>
        <rFont val="Arial"/>
        <family val="2"/>
      </rPr>
      <t>³</t>
    </r>
  </si>
  <si>
    <r>
      <rPr>
        <sz val="11"/>
        <color rgb="FF000000"/>
        <rFont val="Calibri"/>
        <family val="2"/>
      </rPr>
      <t>⁴</t>
    </r>
    <r>
      <rPr>
        <sz val="8"/>
        <color indexed="8"/>
        <rFont val="Arial"/>
        <family val="2"/>
      </rPr>
      <t>Program transitioned from Applied Health Physiology to Health and Human Performance in 2021</t>
    </r>
  </si>
  <si>
    <r>
      <rPr>
        <sz val="11"/>
        <color rgb="FF000000"/>
        <rFont val="Arial"/>
        <family val="2"/>
      </rPr>
      <t>³</t>
    </r>
    <r>
      <rPr>
        <sz val="8"/>
        <color indexed="8"/>
        <rFont val="Arial"/>
        <family val="2"/>
      </rPr>
      <t>Program transitioned from Health Education to Community Health in 2014; then transititioned to Public Health in 2021</t>
    </r>
  </si>
  <si>
    <r>
      <t xml:space="preserve">Athletic Training M.S.A.T. </t>
    </r>
    <r>
      <rPr>
        <sz val="8"/>
        <color indexed="8"/>
        <rFont val="Arial"/>
        <family val="2"/>
      </rPr>
      <t>(new in 2016)</t>
    </r>
    <r>
      <rPr>
        <sz val="10"/>
        <color rgb="FF000000"/>
        <rFont val="Calibri"/>
        <family val="2"/>
      </rPr>
      <t>²</t>
    </r>
  </si>
  <si>
    <r>
      <t xml:space="preserve">Higher Education P.B.C. </t>
    </r>
    <r>
      <rPr>
        <sz val="8"/>
        <color rgb="FF000000"/>
        <rFont val="Arial"/>
        <family val="2"/>
      </rPr>
      <t>(new in 2016)</t>
    </r>
  </si>
  <si>
    <r>
      <t xml:space="preserve">Contemporary Curriculum Theory &amp; Instruction Ed.D. </t>
    </r>
    <r>
      <rPr>
        <sz val="8"/>
        <rFont val="Arial"/>
        <family val="2"/>
      </rPr>
      <t>(new in 2014)</t>
    </r>
  </si>
  <si>
    <t>Health Science (new in 2022)</t>
  </si>
  <si>
    <t>Rank</t>
  </si>
  <si>
    <t>Doctorate of Nursing Practice</t>
  </si>
  <si>
    <t>Applied Biology M.S.</t>
  </si>
  <si>
    <r>
      <t>Contemporary Curriculum Theory &amp; Instrctn Ed.D.</t>
    </r>
    <r>
      <rPr>
        <sz val="8"/>
        <rFont val="Arial"/>
        <family val="2"/>
      </rPr>
      <t>(new in 2014)</t>
    </r>
  </si>
  <si>
    <r>
      <t>Education Leadership - P.M.C. Successful Completion</t>
    </r>
    <r>
      <rPr>
        <sz val="8"/>
        <color indexed="8"/>
        <rFont val="Arial"/>
        <family val="2"/>
      </rPr>
      <t xml:space="preserve"> (new in 2017)</t>
    </r>
  </si>
  <si>
    <t>Education Leadership M.Ed.</t>
  </si>
  <si>
    <r>
      <t>Education Leadership - P.M.C. Advanced Study</t>
    </r>
    <r>
      <rPr>
        <sz val="8"/>
        <color indexed="8"/>
        <rFont val="Arial"/>
        <family val="2"/>
      </rPr>
      <t xml:space="preserve"> (new in 2017)</t>
    </r>
  </si>
  <si>
    <r>
      <t xml:space="preserve">Table 1:           </t>
    </r>
    <r>
      <rPr>
        <b/>
        <i/>
        <sz val="12"/>
        <rFont val="Arial"/>
        <family val="2"/>
      </rPr>
      <t xml:space="preserve"> Institutional</t>
    </r>
    <r>
      <rPr>
        <b/>
        <sz val="12"/>
        <rFont val="Arial"/>
        <family val="2"/>
      </rPr>
      <t xml:space="preserve"> Enrollment by School &amp; Discipline:  Fall 2013, Fall 2018 to Fall 2023</t>
    </r>
  </si>
  <si>
    <t>2018 to 2023</t>
  </si>
  <si>
    <r>
      <t xml:space="preserve">Elementary-Early Childhood Ed Dual Certification </t>
    </r>
    <r>
      <rPr>
        <sz val="8"/>
        <color rgb="FF000000"/>
        <rFont val="Arial"/>
        <family val="2"/>
      </rPr>
      <t>(new in 2023)</t>
    </r>
  </si>
  <si>
    <r>
      <t xml:space="preserve">Family Nurse Practitioner Post-Doctorate Certificate </t>
    </r>
    <r>
      <rPr>
        <sz val="8"/>
        <color rgb="FF000000"/>
        <rFont val="Arial"/>
        <family val="2"/>
      </rPr>
      <t>(new in 2022)</t>
    </r>
  </si>
  <si>
    <t>Post-Doctorate Certificates</t>
  </si>
  <si>
    <t>Post-Baccalaureate Certificates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</si>
</sst>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164" formatCode="0.0%"/>
    <numFmt numFmtId="165" formatCode="0_);\(0\)"/>
    <numFmt numFmtId="166" formatCode="_(* #,##0_);_(* \(#,##0\);_(* &quot;-&quot;?_);_(@_)"/>
  </numFmts>
  <fonts count="49" x14ac:knownFonts="1">
    <font>
      <sz val="9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sz val="10"/>
      <color indexed="8"/>
      <name val="Arial"/>
      <family val="2"/>
    </font>
    <font>
      <i/>
      <sz val="12"/>
      <color rgb="FFFF0000"/>
      <name val="Arial"/>
      <family val="2"/>
    </font>
    <font>
      <i/>
      <sz val="9"/>
      <color rgb="FFFF0000"/>
      <name val="Arial"/>
      <family val="2"/>
    </font>
    <font>
      <b/>
      <i/>
      <sz val="9"/>
      <color rgb="FFFF0000"/>
      <name val="Arial"/>
      <family val="2"/>
    </font>
    <font>
      <sz val="9"/>
      <color rgb="FFFF0000"/>
      <name val="Arial"/>
      <family val="2"/>
    </font>
    <font>
      <b/>
      <sz val="10"/>
      <color theme="1"/>
      <name val="Arial"/>
      <family val="2"/>
    </font>
    <font>
      <i/>
      <sz val="10"/>
      <color rgb="FFFF0000"/>
      <name val="Arial"/>
      <family val="2"/>
    </font>
    <font>
      <i/>
      <sz val="10"/>
      <name val="Arial"/>
      <family val="2"/>
    </font>
    <font>
      <b/>
      <sz val="9"/>
      <color theme="1"/>
      <name val="Arial"/>
      <family val="2"/>
    </font>
    <font>
      <b/>
      <i/>
      <sz val="12"/>
      <color rgb="FFC00000"/>
      <name val="Arial"/>
      <family val="2"/>
    </font>
    <font>
      <i/>
      <sz val="12"/>
      <color rgb="FFC00000"/>
      <name val="Arial"/>
      <family val="2"/>
    </font>
    <font>
      <i/>
      <sz val="9"/>
      <color rgb="FFC00000"/>
      <name val="Arial"/>
      <family val="2"/>
    </font>
    <font>
      <i/>
      <sz val="8"/>
      <color rgb="FFC00000"/>
      <name val="Arial"/>
      <family val="2"/>
    </font>
    <font>
      <b/>
      <sz val="9"/>
      <color rgb="FFC00000"/>
      <name val="Arial"/>
      <family val="2"/>
    </font>
    <font>
      <b/>
      <i/>
      <sz val="8"/>
      <color rgb="FFC00000"/>
      <name val="Arial"/>
      <family val="2"/>
    </font>
    <font>
      <b/>
      <i/>
      <sz val="9"/>
      <color rgb="FFC00000"/>
      <name val="Arial"/>
      <family val="2"/>
    </font>
    <font>
      <sz val="9"/>
      <color rgb="FFC00000"/>
      <name val="Arial"/>
      <family val="2"/>
    </font>
    <font>
      <i/>
      <sz val="10"/>
      <color rgb="FFC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C0000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b/>
      <sz val="8"/>
      <color indexed="8"/>
      <name val="Arial"/>
      <family val="2"/>
    </font>
    <font>
      <b/>
      <sz val="8"/>
      <color rgb="FFC00000"/>
      <name val="Arial"/>
      <family val="2"/>
    </font>
    <font>
      <vertAlign val="superscript"/>
      <sz val="9"/>
      <color indexed="8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vertAlign val="superscript"/>
      <sz val="8"/>
      <color indexed="8"/>
      <name val="Arial"/>
      <family val="2"/>
    </font>
    <font>
      <i/>
      <sz val="9"/>
      <color indexed="8"/>
      <name val="Arial"/>
      <family val="2"/>
    </font>
    <font>
      <b/>
      <sz val="9"/>
      <color rgb="FFFF0000"/>
      <name val="Arial"/>
      <family val="2"/>
    </font>
    <font>
      <b/>
      <i/>
      <sz val="9"/>
      <color indexed="8"/>
      <name val="Arial"/>
      <family val="2"/>
    </font>
    <font>
      <sz val="10"/>
      <color rgb="FF000000"/>
      <name val="Calibri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</fonts>
  <fills count="42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 tint="-4.9989318521683403E-2"/>
        <bgColor indexed="64"/>
      </patternFill>
    </fill>
    <fill>
      <patternFill patternType="gray0625">
        <fgColor indexed="22"/>
        <bgColor theme="0" tint="-4.9989318521683403E-2"/>
      </patternFill>
    </fill>
    <fill>
      <patternFill patternType="solid">
        <fgColor theme="0" tint="-4.9989318521683403E-2"/>
        <bgColor indexed="22"/>
      </patternFill>
    </fill>
    <fill>
      <patternFill patternType="solid">
        <fgColor theme="0" tint="-4.9989318521683403E-2"/>
        <bgColor indexed="8"/>
      </patternFill>
    </fill>
    <fill>
      <patternFill patternType="solid">
        <fgColor theme="5" tint="0.59999389629810485"/>
        <bgColor indexed="8"/>
      </patternFill>
    </fill>
    <fill>
      <patternFill patternType="solid">
        <fgColor theme="5" tint="0.59999389629810485"/>
        <bgColor indexed="9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8"/>
      </patternFill>
    </fill>
    <fill>
      <patternFill patternType="solid">
        <fgColor theme="2" tint="-0.249977111117893"/>
        <bgColor indexed="9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indexed="22"/>
      </patternFill>
    </fill>
    <fill>
      <patternFill patternType="solid">
        <fgColor theme="9" tint="0.39997558519241921"/>
        <bgColor indexed="8"/>
      </patternFill>
    </fill>
    <fill>
      <patternFill patternType="solid">
        <fgColor theme="9" tint="0.39997558519241921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8"/>
      </patternFill>
    </fill>
    <fill>
      <patternFill patternType="solid">
        <fgColor theme="6" tint="0.39997558519241921"/>
        <bgColor indexed="9"/>
      </patternFill>
    </fill>
    <fill>
      <patternFill patternType="solid">
        <fgColor theme="6" tint="0.39997558519241921"/>
        <bgColor indexed="64"/>
      </patternFill>
    </fill>
    <fill>
      <patternFill patternType="gray0625">
        <fgColor indexed="22"/>
        <bgColor theme="5" tint="0.59999389629810485"/>
      </patternFill>
    </fill>
    <fill>
      <patternFill patternType="solid">
        <fgColor theme="5" tint="0.59999389629810485"/>
        <bgColor indexed="22"/>
      </patternFill>
    </fill>
    <fill>
      <patternFill patternType="solid">
        <fgColor theme="6" tint="0.39997558519241921"/>
        <bgColor indexed="22"/>
      </patternFill>
    </fill>
    <fill>
      <patternFill patternType="solid">
        <fgColor rgb="FFFFFF66"/>
        <bgColor indexed="8"/>
      </patternFill>
    </fill>
    <fill>
      <patternFill patternType="solid">
        <fgColor rgb="FFFFFF66"/>
        <bgColor indexed="9"/>
      </patternFill>
    </fill>
    <fill>
      <patternFill patternType="solid">
        <fgColor rgb="FFFFFF66"/>
        <bgColor indexed="64"/>
      </patternFill>
    </fill>
    <fill>
      <patternFill patternType="gray0625">
        <fgColor indexed="22"/>
        <bgColor rgb="FFFFFF66"/>
      </patternFill>
    </fill>
    <fill>
      <patternFill patternType="solid">
        <fgColor rgb="FFFFFF66"/>
        <bgColor indexed="22"/>
      </patternFill>
    </fill>
    <fill>
      <patternFill patternType="solid">
        <fgColor theme="0" tint="-4.9989318521683403E-2"/>
        <bgColor indexed="9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8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64"/>
      </top>
      <bottom/>
      <diagonal/>
    </border>
    <border>
      <left style="double">
        <color indexed="8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auto="1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/>
      <diagonal/>
    </border>
  </borders>
  <cellStyleXfs count="10">
    <xf numFmtId="0" fontId="0" fillId="0" borderId="0"/>
    <xf numFmtId="0" fontId="5" fillId="0" borderId="0"/>
    <xf numFmtId="0" fontId="6" fillId="0" borderId="0"/>
    <xf numFmtId="9" fontId="5" fillId="0" borderId="0" applyFont="0" applyFill="0" applyBorder="0" applyAlignment="0" applyProtection="0"/>
    <xf numFmtId="0" fontId="2" fillId="0" borderId="0"/>
    <xf numFmtId="0" fontId="6" fillId="0" borderId="0"/>
    <xf numFmtId="9" fontId="5" fillId="0" borderId="0" applyFont="0" applyFill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</cellStyleXfs>
  <cellXfs count="747">
    <xf numFmtId="0" fontId="0" fillId="2" borderId="0" xfId="0" applyFill="1"/>
    <xf numFmtId="0" fontId="4" fillId="2" borderId="0" xfId="0" applyFont="1" applyFill="1"/>
    <xf numFmtId="0" fontId="7" fillId="2" borderId="0" xfId="0" applyFont="1" applyFill="1"/>
    <xf numFmtId="0" fontId="3" fillId="2" borderId="0" xfId="0" applyFont="1" applyFill="1"/>
    <xf numFmtId="41" fontId="4" fillId="2" borderId="0" xfId="0" applyNumberFormat="1" applyFont="1" applyFill="1"/>
    <xf numFmtId="0" fontId="4" fillId="2" borderId="0" xfId="0" applyFont="1" applyFill="1" applyBorder="1"/>
    <xf numFmtId="41" fontId="4" fillId="2" borderId="0" xfId="0" applyNumberFormat="1" applyFont="1" applyFill="1" applyBorder="1"/>
    <xf numFmtId="41" fontId="8" fillId="2" borderId="9" xfId="0" applyNumberFormat="1" applyFont="1" applyFill="1" applyBorder="1" applyAlignment="1"/>
    <xf numFmtId="0" fontId="6" fillId="2" borderId="0" xfId="0" applyFont="1" applyFill="1"/>
    <xf numFmtId="41" fontId="8" fillId="0" borderId="28" xfId="0" applyNumberFormat="1" applyFont="1" applyFill="1" applyBorder="1" applyAlignment="1"/>
    <xf numFmtId="41" fontId="8" fillId="8" borderId="9" xfId="0" applyNumberFormat="1" applyFont="1" applyFill="1" applyBorder="1" applyAlignment="1"/>
    <xf numFmtId="41" fontId="8" fillId="0" borderId="0" xfId="0" applyNumberFormat="1" applyFont="1" applyFill="1" applyBorder="1" applyAlignment="1"/>
    <xf numFmtId="0" fontId="15" fillId="2" borderId="0" xfId="0" applyFont="1" applyFill="1"/>
    <xf numFmtId="41" fontId="15" fillId="2" borderId="0" xfId="0" applyNumberFormat="1" applyFont="1" applyFill="1" applyBorder="1"/>
    <xf numFmtId="41" fontId="15" fillId="2" borderId="0" xfId="0" applyNumberFormat="1" applyFont="1" applyFill="1"/>
    <xf numFmtId="0" fontId="15" fillId="2" borderId="0" xfId="0" applyFont="1" applyFill="1" applyBorder="1"/>
    <xf numFmtId="0" fontId="16" fillId="2" borderId="0" xfId="0" applyFont="1" applyFill="1"/>
    <xf numFmtId="0" fontId="17" fillId="2" borderId="0" xfId="0" applyFont="1" applyFill="1"/>
    <xf numFmtId="41" fontId="8" fillId="4" borderId="9" xfId="0" applyNumberFormat="1" applyFont="1" applyFill="1" applyBorder="1" applyAlignment="1"/>
    <xf numFmtId="0" fontId="7" fillId="2" borderId="0" xfId="0" applyFont="1" applyFill="1" applyAlignment="1"/>
    <xf numFmtId="41" fontId="8" fillId="2" borderId="9" xfId="0" applyNumberFormat="1" applyFont="1" applyFill="1" applyBorder="1" applyAlignment="1">
      <alignment horizontal="center"/>
    </xf>
    <xf numFmtId="41" fontId="8" fillId="2" borderId="7" xfId="0" applyNumberFormat="1" applyFont="1" applyFill="1" applyBorder="1" applyAlignment="1">
      <alignment horizontal="center"/>
    </xf>
    <xf numFmtId="41" fontId="8" fillId="2" borderId="7" xfId="0" applyNumberFormat="1" applyFont="1" applyFill="1" applyBorder="1" applyAlignment="1"/>
    <xf numFmtId="41" fontId="6" fillId="2" borderId="0" xfId="0" applyNumberFormat="1" applyFont="1" applyFill="1" applyBorder="1" applyAlignment="1"/>
    <xf numFmtId="41" fontId="6" fillId="2" borderId="7" xfId="0" applyNumberFormat="1" applyFont="1" applyFill="1" applyBorder="1" applyAlignment="1"/>
    <xf numFmtId="41" fontId="8" fillId="18" borderId="4" xfId="0" applyNumberFormat="1" applyFont="1" applyFill="1" applyBorder="1" applyAlignment="1"/>
    <xf numFmtId="41" fontId="8" fillId="18" borderId="68" xfId="0" applyNumberFormat="1" applyFont="1" applyFill="1" applyBorder="1" applyAlignment="1"/>
    <xf numFmtId="41" fontId="6" fillId="18" borderId="4" xfId="0" applyNumberFormat="1" applyFont="1" applyFill="1" applyBorder="1" applyAlignment="1"/>
    <xf numFmtId="41" fontId="8" fillId="19" borderId="4" xfId="0" applyNumberFormat="1" applyFont="1" applyFill="1" applyBorder="1" applyAlignment="1"/>
    <xf numFmtId="41" fontId="9" fillId="18" borderId="4" xfId="0" applyNumberFormat="1" applyFont="1" applyFill="1" applyBorder="1" applyAlignment="1"/>
    <xf numFmtId="9" fontId="9" fillId="17" borderId="68" xfId="3" applyFont="1" applyFill="1" applyBorder="1" applyAlignment="1"/>
    <xf numFmtId="164" fontId="9" fillId="17" borderId="68" xfId="3" applyNumberFormat="1" applyFont="1" applyFill="1" applyBorder="1" applyAlignment="1"/>
    <xf numFmtId="9" fontId="9" fillId="17" borderId="69" xfId="3" applyFont="1" applyFill="1" applyBorder="1" applyAlignment="1"/>
    <xf numFmtId="41" fontId="8" fillId="3" borderId="4" xfId="0" applyNumberFormat="1" applyFont="1" applyFill="1" applyBorder="1" applyAlignment="1"/>
    <xf numFmtId="41" fontId="6" fillId="3" borderId="4" xfId="0" applyNumberFormat="1" applyFont="1" applyFill="1" applyBorder="1" applyAlignment="1"/>
    <xf numFmtId="41" fontId="8" fillId="0" borderId="4" xfId="0" applyNumberFormat="1" applyFont="1" applyFill="1" applyBorder="1" applyAlignment="1"/>
    <xf numFmtId="41" fontId="9" fillId="3" borderId="4" xfId="0" applyNumberFormat="1" applyFont="1" applyFill="1" applyBorder="1" applyAlignment="1"/>
    <xf numFmtId="9" fontId="9" fillId="2" borderId="4" xfId="3" applyFont="1" applyFill="1" applyBorder="1" applyAlignment="1"/>
    <xf numFmtId="164" fontId="9" fillId="2" borderId="4" xfId="3" applyNumberFormat="1" applyFont="1" applyFill="1" applyBorder="1" applyAlignment="1"/>
    <xf numFmtId="9" fontId="9" fillId="2" borderId="92" xfId="3" applyFont="1" applyFill="1" applyBorder="1" applyAlignment="1"/>
    <xf numFmtId="41" fontId="8" fillId="3" borderId="9" xfId="0" applyNumberFormat="1" applyFont="1" applyFill="1" applyBorder="1" applyAlignment="1"/>
    <xf numFmtId="41" fontId="8" fillId="3" borderId="7" xfId="0" applyNumberFormat="1" applyFont="1" applyFill="1" applyBorder="1" applyAlignment="1"/>
    <xf numFmtId="41" fontId="6" fillId="3" borderId="7" xfId="0" applyNumberFormat="1" applyFont="1" applyFill="1" applyBorder="1" applyAlignment="1"/>
    <xf numFmtId="41" fontId="6" fillId="3" borderId="55" xfId="0" applyNumberFormat="1" applyFont="1" applyFill="1" applyBorder="1" applyAlignment="1"/>
    <xf numFmtId="41" fontId="8" fillId="0" borderId="9" xfId="0" applyNumberFormat="1" applyFont="1" applyFill="1" applyBorder="1" applyAlignment="1"/>
    <xf numFmtId="41" fontId="8" fillId="3" borderId="30" xfId="0" applyNumberFormat="1" applyFont="1" applyFill="1" applyBorder="1" applyAlignment="1"/>
    <xf numFmtId="41" fontId="8" fillId="3" borderId="0" xfId="0" applyNumberFormat="1" applyFont="1" applyFill="1" applyBorder="1" applyAlignment="1"/>
    <xf numFmtId="41" fontId="8" fillId="6" borderId="9" xfId="0" applyNumberFormat="1" applyFont="1" applyFill="1" applyBorder="1" applyAlignment="1"/>
    <xf numFmtId="9" fontId="9" fillId="3" borderId="30" xfId="3" applyFont="1" applyFill="1" applyBorder="1" applyAlignment="1"/>
    <xf numFmtId="41" fontId="9" fillId="3" borderId="30" xfId="0" applyNumberFormat="1" applyFont="1" applyFill="1" applyBorder="1" applyAlignment="1"/>
    <xf numFmtId="9" fontId="9" fillId="3" borderId="34" xfId="3" applyFont="1" applyFill="1" applyBorder="1" applyAlignment="1"/>
    <xf numFmtId="41" fontId="8" fillId="2" borderId="62" xfId="0" applyNumberFormat="1" applyFont="1" applyFill="1" applyBorder="1" applyAlignment="1"/>
    <xf numFmtId="41" fontId="8" fillId="2" borderId="60" xfId="0" applyNumberFormat="1" applyFont="1" applyFill="1" applyBorder="1" applyAlignment="1"/>
    <xf numFmtId="41" fontId="6" fillId="2" borderId="60" xfId="0" applyNumberFormat="1" applyFont="1" applyFill="1" applyBorder="1" applyAlignment="1"/>
    <xf numFmtId="41" fontId="6" fillId="2" borderId="63" xfId="0" applyNumberFormat="1" applyFont="1" applyFill="1" applyBorder="1" applyAlignment="1"/>
    <xf numFmtId="41" fontId="8" fillId="0" borderId="64" xfId="0" applyNumberFormat="1" applyFont="1" applyFill="1" applyBorder="1" applyAlignment="1"/>
    <xf numFmtId="41" fontId="8" fillId="4" borderId="64" xfId="0" applyNumberFormat="1" applyFont="1" applyFill="1" applyBorder="1" applyAlignment="1"/>
    <xf numFmtId="41" fontId="8" fillId="2" borderId="65" xfId="0" applyNumberFormat="1" applyFont="1" applyFill="1" applyBorder="1" applyAlignment="1"/>
    <xf numFmtId="41" fontId="8" fillId="2" borderId="64" xfId="0" applyNumberFormat="1" applyFont="1" applyFill="1" applyBorder="1" applyAlignment="1"/>
    <xf numFmtId="41" fontId="8" fillId="8" borderId="64" xfId="0" applyNumberFormat="1" applyFont="1" applyFill="1" applyBorder="1" applyAlignment="1"/>
    <xf numFmtId="9" fontId="9" fillId="3" borderId="66" xfId="3" applyFont="1" applyFill="1" applyBorder="1" applyAlignment="1"/>
    <xf numFmtId="41" fontId="9" fillId="3" borderId="66" xfId="0" applyNumberFormat="1" applyFont="1" applyFill="1" applyBorder="1" applyAlignment="1"/>
    <xf numFmtId="9" fontId="9" fillId="2" borderId="67" xfId="3" applyFont="1" applyFill="1" applyBorder="1" applyAlignment="1"/>
    <xf numFmtId="41" fontId="8" fillId="2" borderId="0" xfId="0" applyNumberFormat="1" applyFont="1" applyFill="1" applyBorder="1" applyAlignment="1"/>
    <xf numFmtId="41" fontId="6" fillId="2" borderId="54" xfId="0" applyNumberFormat="1" applyFont="1" applyFill="1" applyBorder="1" applyAlignment="1"/>
    <xf numFmtId="41" fontId="8" fillId="0" borderId="33" xfId="0" applyNumberFormat="1" applyFont="1" applyFill="1" applyBorder="1" applyAlignment="1"/>
    <xf numFmtId="41" fontId="8" fillId="2" borderId="28" xfId="0" applyNumberFormat="1" applyFont="1" applyFill="1" applyBorder="1" applyAlignment="1"/>
    <xf numFmtId="9" fontId="7" fillId="2" borderId="34" xfId="3" applyFont="1" applyFill="1" applyBorder="1" applyAlignment="1"/>
    <xf numFmtId="41" fontId="8" fillId="8" borderId="7" xfId="0" applyNumberFormat="1" applyFont="1" applyFill="1" applyBorder="1" applyAlignment="1"/>
    <xf numFmtId="41" fontId="9" fillId="14" borderId="0" xfId="0" applyNumberFormat="1" applyFont="1" applyFill="1" applyBorder="1" applyAlignment="1"/>
    <xf numFmtId="41" fontId="9" fillId="14" borderId="7" xfId="0" applyNumberFormat="1" applyFont="1" applyFill="1" applyBorder="1" applyAlignment="1"/>
    <xf numFmtId="41" fontId="7" fillId="14" borderId="7" xfId="0" applyNumberFormat="1" applyFont="1" applyFill="1" applyBorder="1" applyAlignment="1"/>
    <xf numFmtId="41" fontId="7" fillId="14" borderId="55" xfId="0" applyNumberFormat="1" applyFont="1" applyFill="1" applyBorder="1" applyAlignment="1"/>
    <xf numFmtId="41" fontId="9" fillId="13" borderId="9" xfId="0" applyNumberFormat="1" applyFont="1" applyFill="1" applyBorder="1" applyAlignment="1"/>
    <xf numFmtId="41" fontId="9" fillId="14" borderId="28" xfId="0" applyNumberFormat="1" applyFont="1" applyFill="1" applyBorder="1" applyAlignment="1"/>
    <xf numFmtId="41" fontId="9" fillId="14" borderId="9" xfId="0" applyNumberFormat="1" applyFont="1" applyFill="1" applyBorder="1" applyAlignment="1"/>
    <xf numFmtId="41" fontId="9" fillId="15" borderId="9" xfId="0" applyNumberFormat="1" applyFont="1" applyFill="1" applyBorder="1" applyAlignment="1"/>
    <xf numFmtId="41" fontId="9" fillId="15" borderId="0" xfId="0" applyNumberFormat="1" applyFont="1" applyFill="1" applyBorder="1" applyAlignment="1"/>
    <xf numFmtId="41" fontId="9" fillId="13" borderId="30" xfId="0" applyNumberFormat="1" applyFont="1" applyFill="1" applyBorder="1" applyAlignment="1"/>
    <xf numFmtId="9" fontId="7" fillId="16" borderId="34" xfId="3" applyFont="1" applyFill="1" applyBorder="1" applyAlignment="1"/>
    <xf numFmtId="41" fontId="9" fillId="2" borderId="13" xfId="0" applyNumberFormat="1" applyFont="1" applyFill="1" applyBorder="1" applyAlignment="1"/>
    <xf numFmtId="41" fontId="9" fillId="8" borderId="23" xfId="0" applyNumberFormat="1" applyFont="1" applyFill="1" applyBorder="1" applyAlignment="1"/>
    <xf numFmtId="41" fontId="7" fillId="2" borderId="23" xfId="0" applyNumberFormat="1" applyFont="1" applyFill="1" applyBorder="1" applyAlignment="1"/>
    <xf numFmtId="41" fontId="7" fillId="2" borderId="19" xfId="0" applyNumberFormat="1" applyFont="1" applyFill="1" applyBorder="1" applyAlignment="1"/>
    <xf numFmtId="41" fontId="9" fillId="0" borderId="27" xfId="0" applyNumberFormat="1" applyFont="1" applyFill="1" applyBorder="1" applyAlignment="1"/>
    <xf numFmtId="41" fontId="9" fillId="0" borderId="74" xfId="0" applyNumberFormat="1" applyFont="1" applyFill="1" applyBorder="1" applyAlignment="1"/>
    <xf numFmtId="41" fontId="9" fillId="4" borderId="24" xfId="0" applyNumberFormat="1" applyFont="1" applyFill="1" applyBorder="1" applyAlignment="1"/>
    <xf numFmtId="41" fontId="9" fillId="2" borderId="27" xfId="0" applyNumberFormat="1" applyFont="1" applyFill="1" applyBorder="1" applyAlignment="1"/>
    <xf numFmtId="41" fontId="9" fillId="2" borderId="24" xfId="0" applyNumberFormat="1" applyFont="1" applyFill="1" applyBorder="1" applyAlignment="1"/>
    <xf numFmtId="41" fontId="9" fillId="8" borderId="24" xfId="0" applyNumberFormat="1" applyFont="1" applyFill="1" applyBorder="1" applyAlignment="1"/>
    <xf numFmtId="9" fontId="9" fillId="3" borderId="59" xfId="3" applyFont="1" applyFill="1" applyBorder="1" applyAlignment="1"/>
    <xf numFmtId="41" fontId="9" fillId="3" borderId="59" xfId="0" applyNumberFormat="1" applyFont="1" applyFill="1" applyBorder="1" applyAlignment="1"/>
    <xf numFmtId="41" fontId="9" fillId="2" borderId="4" xfId="0" applyNumberFormat="1" applyFont="1" applyFill="1" applyBorder="1" applyAlignment="1"/>
    <xf numFmtId="41" fontId="9" fillId="8" borderId="6" xfId="0" applyNumberFormat="1" applyFont="1" applyFill="1" applyBorder="1" applyAlignment="1"/>
    <xf numFmtId="41" fontId="7" fillId="2" borderId="6" xfId="0" applyNumberFormat="1" applyFont="1" applyFill="1" applyBorder="1" applyAlignment="1"/>
    <xf numFmtId="41" fontId="7" fillId="2" borderId="56" xfId="0" applyNumberFormat="1" applyFont="1" applyFill="1" applyBorder="1" applyAlignment="1"/>
    <xf numFmtId="41" fontId="9" fillId="0" borderId="25" xfId="0" applyNumberFormat="1" applyFont="1" applyFill="1" applyBorder="1" applyAlignment="1"/>
    <xf numFmtId="41" fontId="9" fillId="4" borderId="25" xfId="0" applyNumberFormat="1" applyFont="1" applyFill="1" applyBorder="1" applyAlignment="1"/>
    <xf numFmtId="41" fontId="9" fillId="2" borderId="29" xfId="0" applyNumberFormat="1" applyFont="1" applyFill="1" applyBorder="1" applyAlignment="1"/>
    <xf numFmtId="41" fontId="9" fillId="2" borderId="25" xfId="0" applyNumberFormat="1" applyFont="1" applyFill="1" applyBorder="1" applyAlignment="1"/>
    <xf numFmtId="41" fontId="9" fillId="8" borderId="25" xfId="0" applyNumberFormat="1" applyFont="1" applyFill="1" applyBorder="1" applyAlignment="1"/>
    <xf numFmtId="41" fontId="9" fillId="3" borderId="21" xfId="0" applyNumberFormat="1" applyFont="1" applyFill="1" applyBorder="1" applyAlignment="1"/>
    <xf numFmtId="9" fontId="7" fillId="2" borderId="35" xfId="3" applyFont="1" applyFill="1" applyBorder="1" applyAlignment="1"/>
    <xf numFmtId="41" fontId="9" fillId="30" borderId="13" xfId="0" applyNumberFormat="1" applyFont="1" applyFill="1" applyBorder="1" applyAlignment="1"/>
    <xf numFmtId="41" fontId="9" fillId="30" borderId="23" xfId="0" applyNumberFormat="1" applyFont="1" applyFill="1" applyBorder="1" applyAlignment="1"/>
    <xf numFmtId="41" fontId="7" fillId="30" borderId="23" xfId="0" applyNumberFormat="1" applyFont="1" applyFill="1" applyBorder="1" applyAlignment="1"/>
    <xf numFmtId="41" fontId="7" fillId="30" borderId="87" xfId="0" applyNumberFormat="1" applyFont="1" applyFill="1" applyBorder="1" applyAlignment="1"/>
    <xf numFmtId="41" fontId="9" fillId="19" borderId="24" xfId="0" applyNumberFormat="1" applyFont="1" applyFill="1" applyBorder="1" applyAlignment="1"/>
    <xf numFmtId="41" fontId="9" fillId="30" borderId="27" xfId="0" applyNumberFormat="1" applyFont="1" applyFill="1" applyBorder="1" applyAlignment="1"/>
    <xf numFmtId="41" fontId="9" fillId="30" borderId="24" xfId="0" applyNumberFormat="1" applyFont="1" applyFill="1" applyBorder="1" applyAlignment="1"/>
    <xf numFmtId="41" fontId="9" fillId="31" borderId="24" xfId="0" applyNumberFormat="1" applyFont="1" applyFill="1" applyBorder="1" applyAlignment="1"/>
    <xf numFmtId="41" fontId="9" fillId="31" borderId="13" xfId="0" applyNumberFormat="1" applyFont="1" applyFill="1" applyBorder="1" applyAlignment="1"/>
    <xf numFmtId="41" fontId="9" fillId="19" borderId="59" xfId="0" applyNumberFormat="1" applyFont="1" applyFill="1" applyBorder="1" applyAlignment="1"/>
    <xf numFmtId="0" fontId="5" fillId="21" borderId="71" xfId="0" applyFont="1" applyFill="1" applyBorder="1" applyAlignment="1"/>
    <xf numFmtId="0" fontId="11" fillId="21" borderId="71" xfId="0" applyFont="1" applyFill="1" applyBorder="1" applyAlignment="1"/>
    <xf numFmtId="0" fontId="11" fillId="22" borderId="71" xfId="0" applyFont="1" applyFill="1" applyBorder="1" applyAlignment="1"/>
    <xf numFmtId="0" fontId="11" fillId="20" borderId="71" xfId="0" applyFont="1" applyFill="1" applyBorder="1" applyAlignment="1"/>
    <xf numFmtId="164" fontId="11" fillId="20" borderId="71" xfId="3" applyNumberFormat="1" applyFont="1" applyFill="1" applyBorder="1" applyAlignment="1"/>
    <xf numFmtId="41" fontId="8" fillId="9" borderId="9" xfId="0" applyNumberFormat="1" applyFont="1" applyFill="1" applyBorder="1" applyAlignment="1"/>
    <xf numFmtId="9" fontId="9" fillId="5" borderId="34" xfId="3" applyFont="1" applyFill="1" applyBorder="1" applyAlignment="1"/>
    <xf numFmtId="41" fontId="8" fillId="2" borderId="79" xfId="0" applyNumberFormat="1" applyFont="1" applyFill="1" applyBorder="1" applyAlignment="1"/>
    <xf numFmtId="41" fontId="6" fillId="2" borderId="80" xfId="0" applyNumberFormat="1" applyFont="1" applyFill="1" applyBorder="1" applyAlignment="1"/>
    <xf numFmtId="41" fontId="6" fillId="2" borderId="81" xfId="0" applyNumberFormat="1" applyFont="1" applyFill="1" applyBorder="1" applyAlignment="1"/>
    <xf numFmtId="41" fontId="8" fillId="0" borderId="82" xfId="0" applyNumberFormat="1" applyFont="1" applyFill="1" applyBorder="1" applyAlignment="1"/>
    <xf numFmtId="41" fontId="8" fillId="4" borderId="83" xfId="0" applyNumberFormat="1" applyFont="1" applyFill="1" applyBorder="1" applyAlignment="1"/>
    <xf numFmtId="41" fontId="8" fillId="2" borderId="82" xfId="0" applyNumberFormat="1" applyFont="1" applyFill="1" applyBorder="1" applyAlignment="1"/>
    <xf numFmtId="41" fontId="8" fillId="2" borderId="83" xfId="0" applyNumberFormat="1" applyFont="1" applyFill="1" applyBorder="1" applyAlignment="1"/>
    <xf numFmtId="41" fontId="8" fillId="8" borderId="83" xfId="0" applyNumberFormat="1" applyFont="1" applyFill="1" applyBorder="1" applyAlignment="1"/>
    <xf numFmtId="9" fontId="9" fillId="3" borderId="84" xfId="3" applyFont="1" applyFill="1" applyBorder="1" applyAlignment="1"/>
    <xf numFmtId="41" fontId="9" fillId="3" borderId="84" xfId="0" applyNumberFormat="1" applyFont="1" applyFill="1" applyBorder="1" applyAlignment="1"/>
    <xf numFmtId="41" fontId="8" fillId="8" borderId="60" xfId="0" applyNumberFormat="1" applyFont="1" applyFill="1" applyBorder="1" applyAlignment="1"/>
    <xf numFmtId="41" fontId="6" fillId="2" borderId="86" xfId="0" applyNumberFormat="1" applyFont="1" applyFill="1" applyBorder="1" applyAlignment="1"/>
    <xf numFmtId="41" fontId="8" fillId="0" borderId="65" xfId="0" applyNumberFormat="1" applyFont="1" applyFill="1" applyBorder="1" applyAlignment="1"/>
    <xf numFmtId="41" fontId="8" fillId="0" borderId="62" xfId="0" applyNumberFormat="1" applyFont="1" applyFill="1" applyBorder="1" applyAlignment="1"/>
    <xf numFmtId="41" fontId="8" fillId="9" borderId="64" xfId="0" applyNumberFormat="1" applyFont="1" applyFill="1" applyBorder="1" applyAlignment="1"/>
    <xf numFmtId="9" fontId="9" fillId="5" borderId="67" xfId="3" applyFont="1" applyFill="1" applyBorder="1" applyAlignment="1"/>
    <xf numFmtId="41" fontId="8" fillId="8" borderId="80" xfId="0" applyNumberFormat="1" applyFont="1" applyFill="1" applyBorder="1" applyAlignment="1"/>
    <xf numFmtId="41" fontId="9" fillId="23" borderId="0" xfId="0" applyNumberFormat="1" applyFont="1" applyFill="1" applyBorder="1" applyAlignment="1"/>
    <xf numFmtId="41" fontId="9" fillId="23" borderId="7" xfId="0" applyNumberFormat="1" applyFont="1" applyFill="1" applyBorder="1" applyAlignment="1"/>
    <xf numFmtId="41" fontId="7" fillId="23" borderId="7" xfId="0" applyNumberFormat="1" applyFont="1" applyFill="1" applyBorder="1" applyAlignment="1"/>
    <xf numFmtId="41" fontId="7" fillId="23" borderId="54" xfId="0" applyNumberFormat="1" applyFont="1" applyFill="1" applyBorder="1" applyAlignment="1"/>
    <xf numFmtId="41" fontId="9" fillId="22" borderId="2" xfId="0" applyNumberFormat="1" applyFont="1" applyFill="1" applyBorder="1" applyAlignment="1"/>
    <xf numFmtId="41" fontId="9" fillId="22" borderId="9" xfId="0" applyNumberFormat="1" applyFont="1" applyFill="1" applyBorder="1" applyAlignment="1"/>
    <xf numFmtId="41" fontId="9" fillId="23" borderId="28" xfId="0" applyNumberFormat="1" applyFont="1" applyFill="1" applyBorder="1" applyAlignment="1"/>
    <xf numFmtId="41" fontId="9" fillId="23" borderId="9" xfId="0" applyNumberFormat="1" applyFont="1" applyFill="1" applyBorder="1" applyAlignment="1"/>
    <xf numFmtId="9" fontId="9" fillId="22" borderId="30" xfId="3" applyFont="1" applyFill="1" applyBorder="1" applyAlignment="1"/>
    <xf numFmtId="41" fontId="9" fillId="22" borderId="30" xfId="0" applyNumberFormat="1" applyFont="1" applyFill="1" applyBorder="1" applyAlignment="1"/>
    <xf numFmtId="9" fontId="7" fillId="20" borderId="34" xfId="3" applyFont="1" applyFill="1" applyBorder="1" applyAlignment="1"/>
    <xf numFmtId="41" fontId="8" fillId="25" borderId="71" xfId="0" applyNumberFormat="1" applyFont="1" applyFill="1" applyBorder="1" applyAlignment="1"/>
    <xf numFmtId="41" fontId="6" fillId="25" borderId="71" xfId="0" applyNumberFormat="1" applyFont="1" applyFill="1" applyBorder="1" applyAlignment="1"/>
    <xf numFmtId="41" fontId="9" fillId="25" borderId="71" xfId="0" applyNumberFormat="1" applyFont="1" applyFill="1" applyBorder="1" applyAlignment="1"/>
    <xf numFmtId="9" fontId="9" fillId="24" borderId="71" xfId="3" applyFont="1" applyFill="1" applyBorder="1" applyAlignment="1"/>
    <xf numFmtId="41" fontId="9" fillId="24" borderId="71" xfId="0" applyNumberFormat="1" applyFont="1" applyFill="1" applyBorder="1" applyAlignment="1"/>
    <xf numFmtId="9" fontId="9" fillId="2" borderId="34" xfId="3" applyFont="1" applyFill="1" applyBorder="1" applyAlignment="1"/>
    <xf numFmtId="41" fontId="8" fillId="0" borderId="88" xfId="0" applyNumberFormat="1" applyFont="1" applyFill="1" applyBorder="1" applyAlignment="1"/>
    <xf numFmtId="9" fontId="7" fillId="2" borderId="85" xfId="3" applyFont="1" applyFill="1" applyBorder="1" applyAlignment="1"/>
    <xf numFmtId="41" fontId="8" fillId="0" borderId="89" xfId="0" applyNumberFormat="1" applyFont="1" applyFill="1" applyBorder="1" applyAlignment="1"/>
    <xf numFmtId="9" fontId="7" fillId="2" borderId="67" xfId="3" applyFont="1" applyFill="1" applyBorder="1" applyAlignment="1"/>
    <xf numFmtId="41" fontId="9" fillId="25" borderId="16" xfId="0" applyNumberFormat="1" applyFont="1" applyFill="1" applyBorder="1" applyAlignment="1"/>
    <xf numFmtId="41" fontId="9" fillId="25" borderId="7" xfId="0" applyNumberFormat="1" applyFont="1" applyFill="1" applyBorder="1" applyAlignment="1"/>
    <xf numFmtId="41" fontId="7" fillId="25" borderId="7" xfId="0" applyNumberFormat="1" applyFont="1" applyFill="1" applyBorder="1" applyAlignment="1"/>
    <xf numFmtId="41" fontId="7" fillId="25" borderId="54" xfId="0" applyNumberFormat="1" applyFont="1" applyFill="1" applyBorder="1" applyAlignment="1"/>
    <xf numFmtId="41" fontId="9" fillId="25" borderId="0" xfId="0" applyNumberFormat="1" applyFont="1" applyFill="1" applyBorder="1" applyAlignment="1"/>
    <xf numFmtId="41" fontId="9" fillId="25" borderId="28" xfId="0" applyNumberFormat="1" applyFont="1" applyFill="1" applyBorder="1" applyAlignment="1"/>
    <xf numFmtId="41" fontId="9" fillId="25" borderId="33" xfId="0" applyNumberFormat="1" applyFont="1" applyFill="1" applyBorder="1" applyAlignment="1"/>
    <xf numFmtId="41" fontId="9" fillId="25" borderId="9" xfId="0" applyNumberFormat="1" applyFont="1" applyFill="1" applyBorder="1" applyAlignment="1"/>
    <xf numFmtId="9" fontId="9" fillId="26" borderId="30" xfId="3" applyFont="1" applyFill="1" applyBorder="1" applyAlignment="1"/>
    <xf numFmtId="41" fontId="9" fillId="26" borderId="30" xfId="0" applyNumberFormat="1" applyFont="1" applyFill="1" applyBorder="1" applyAlignment="1"/>
    <xf numFmtId="9" fontId="7" fillId="24" borderId="34" xfId="3" applyFont="1" applyFill="1" applyBorder="1" applyAlignment="1"/>
    <xf numFmtId="41" fontId="8" fillId="28" borderId="71" xfId="0" applyNumberFormat="1" applyFont="1" applyFill="1" applyBorder="1" applyAlignment="1"/>
    <xf numFmtId="41" fontId="6" fillId="28" borderId="71" xfId="0" applyNumberFormat="1" applyFont="1" applyFill="1" applyBorder="1" applyAlignment="1"/>
    <xf numFmtId="41" fontId="9" fillId="28" borderId="71" xfId="0" applyNumberFormat="1" applyFont="1" applyFill="1" applyBorder="1" applyAlignment="1"/>
    <xf numFmtId="9" fontId="9" fillId="27" borderId="71" xfId="3" applyFont="1" applyFill="1" applyBorder="1" applyAlignment="1"/>
    <xf numFmtId="164" fontId="9" fillId="27" borderId="71" xfId="3" applyNumberFormat="1" applyFont="1" applyFill="1" applyBorder="1" applyAlignment="1"/>
    <xf numFmtId="41" fontId="9" fillId="32" borderId="0" xfId="0" applyNumberFormat="1" applyFont="1" applyFill="1" applyBorder="1" applyAlignment="1"/>
    <xf numFmtId="41" fontId="9" fillId="32" borderId="7" xfId="0" applyNumberFormat="1" applyFont="1" applyFill="1" applyBorder="1" applyAlignment="1"/>
    <xf numFmtId="41" fontId="7" fillId="32" borderId="7" xfId="0" applyNumberFormat="1" applyFont="1" applyFill="1" applyBorder="1" applyAlignment="1"/>
    <xf numFmtId="41" fontId="7" fillId="32" borderId="54" xfId="0" applyNumberFormat="1" applyFont="1" applyFill="1" applyBorder="1" applyAlignment="1"/>
    <xf numFmtId="41" fontId="9" fillId="29" borderId="28" xfId="0" applyNumberFormat="1" applyFont="1" applyFill="1" applyBorder="1" applyAlignment="1"/>
    <xf numFmtId="41" fontId="9" fillId="29" borderId="33" xfId="0" applyNumberFormat="1" applyFont="1" applyFill="1" applyBorder="1" applyAlignment="1"/>
    <xf numFmtId="41" fontId="9" fillId="29" borderId="9" xfId="0" applyNumberFormat="1" applyFont="1" applyFill="1" applyBorder="1" applyAlignment="1"/>
    <xf numFmtId="41" fontId="9" fillId="32" borderId="28" xfId="0" applyNumberFormat="1" applyFont="1" applyFill="1" applyBorder="1" applyAlignment="1"/>
    <xf numFmtId="41" fontId="9" fillId="32" borderId="9" xfId="0" applyNumberFormat="1" applyFont="1" applyFill="1" applyBorder="1" applyAlignment="1"/>
    <xf numFmtId="9" fontId="9" fillId="29" borderId="30" xfId="3" applyFont="1" applyFill="1" applyBorder="1" applyAlignment="1"/>
    <xf numFmtId="41" fontId="9" fillId="29" borderId="30" xfId="0" applyNumberFormat="1" applyFont="1" applyFill="1" applyBorder="1" applyAlignment="1"/>
    <xf numFmtId="9" fontId="7" fillId="27" borderId="34" xfId="3" applyFont="1" applyFill="1" applyBorder="1" applyAlignment="1"/>
    <xf numFmtId="41" fontId="8" fillId="34" borderId="71" xfId="0" applyNumberFormat="1" applyFont="1" applyFill="1" applyBorder="1" applyAlignment="1"/>
    <xf numFmtId="41" fontId="6" fillId="34" borderId="71" xfId="0" applyNumberFormat="1" applyFont="1" applyFill="1" applyBorder="1" applyAlignment="1"/>
    <xf numFmtId="41" fontId="8" fillId="35" borderId="71" xfId="0" applyNumberFormat="1" applyFont="1" applyFill="1" applyBorder="1" applyAlignment="1"/>
    <xf numFmtId="41" fontId="9" fillId="34" borderId="71" xfId="0" applyNumberFormat="1" applyFont="1" applyFill="1" applyBorder="1" applyAlignment="1"/>
    <xf numFmtId="9" fontId="9" fillId="33" borderId="71" xfId="3" applyFont="1" applyFill="1" applyBorder="1" applyAlignment="1"/>
    <xf numFmtId="164" fontId="9" fillId="33" borderId="71" xfId="3" applyNumberFormat="1" applyFont="1" applyFill="1" applyBorder="1" applyAlignment="1"/>
    <xf numFmtId="9" fontId="9" fillId="33" borderId="72" xfId="3" applyFont="1" applyFill="1" applyBorder="1" applyAlignment="1"/>
    <xf numFmtId="41" fontId="8" fillId="3" borderId="28" xfId="0" applyNumberFormat="1" applyFont="1" applyFill="1" applyBorder="1" applyAlignment="1"/>
    <xf numFmtId="41" fontId="6" fillId="2" borderId="55" xfId="0" applyNumberFormat="1" applyFont="1" applyFill="1" applyBorder="1" applyAlignment="1"/>
    <xf numFmtId="9" fontId="9" fillId="2" borderId="85" xfId="3" applyFont="1" applyFill="1" applyBorder="1" applyAlignment="1"/>
    <xf numFmtId="41" fontId="9" fillId="36" borderId="18" xfId="0" applyNumberFormat="1" applyFont="1" applyFill="1" applyBorder="1" applyAlignment="1"/>
    <xf numFmtId="41" fontId="9" fillId="36" borderId="52" xfId="0" applyNumberFormat="1" applyFont="1" applyFill="1" applyBorder="1" applyAlignment="1"/>
    <xf numFmtId="41" fontId="7" fillId="36" borderId="52" xfId="0" applyNumberFormat="1" applyFont="1" applyFill="1" applyBorder="1" applyAlignment="1"/>
    <xf numFmtId="41" fontId="7" fillId="36" borderId="91" xfId="0" applyNumberFormat="1" applyFont="1" applyFill="1" applyBorder="1" applyAlignment="1"/>
    <xf numFmtId="41" fontId="9" fillId="35" borderId="44" xfId="0" applyNumberFormat="1" applyFont="1" applyFill="1" applyBorder="1" applyAlignment="1"/>
    <xf numFmtId="41" fontId="9" fillId="36" borderId="45" xfId="0" applyNumberFormat="1" applyFont="1" applyFill="1" applyBorder="1" applyAlignment="1"/>
    <xf numFmtId="41" fontId="9" fillId="36" borderId="44" xfId="0" applyNumberFormat="1" applyFont="1" applyFill="1" applyBorder="1" applyAlignment="1"/>
    <xf numFmtId="41" fontId="9" fillId="37" borderId="44" xfId="0" applyNumberFormat="1" applyFont="1" applyFill="1" applyBorder="1" applyAlignment="1"/>
    <xf numFmtId="41" fontId="9" fillId="37" borderId="18" xfId="0" applyNumberFormat="1" applyFont="1" applyFill="1" applyBorder="1" applyAlignment="1"/>
    <xf numFmtId="9" fontId="9" fillId="35" borderId="46" xfId="3" applyFont="1" applyFill="1" applyBorder="1" applyAlignment="1"/>
    <xf numFmtId="41" fontId="9" fillId="35" borderId="46" xfId="0" applyNumberFormat="1" applyFont="1" applyFill="1" applyBorder="1" applyAlignment="1"/>
    <xf numFmtId="9" fontId="7" fillId="33" borderId="39" xfId="3" applyFont="1" applyFill="1" applyBorder="1" applyAlignment="1"/>
    <xf numFmtId="41" fontId="8" fillId="2" borderId="11" xfId="0" applyNumberFormat="1" applyFont="1" applyFill="1" applyBorder="1" applyAlignment="1"/>
    <xf numFmtId="41" fontId="8" fillId="2" borderId="51" xfId="0" applyNumberFormat="1" applyFont="1" applyFill="1" applyBorder="1" applyAlignment="1"/>
    <xf numFmtId="41" fontId="6" fillId="2" borderId="51" xfId="0" applyNumberFormat="1" applyFont="1" applyFill="1" applyBorder="1" applyAlignment="1"/>
    <xf numFmtId="41" fontId="6" fillId="2" borderId="57" xfId="0" applyNumberFormat="1" applyFont="1" applyFill="1" applyBorder="1" applyAlignment="1"/>
    <xf numFmtId="41" fontId="8" fillId="0" borderId="26" xfId="0" applyNumberFormat="1" applyFont="1" applyFill="1" applyBorder="1" applyAlignment="1"/>
    <xf numFmtId="41" fontId="8" fillId="4" borderId="26" xfId="0" applyNumberFormat="1" applyFont="1" applyFill="1" applyBorder="1" applyAlignment="1"/>
    <xf numFmtId="41" fontId="8" fillId="2" borderId="36" xfId="0" applyNumberFormat="1" applyFont="1" applyFill="1" applyBorder="1" applyAlignment="1"/>
    <xf numFmtId="41" fontId="8" fillId="2" borderId="14" xfId="0" applyNumberFormat="1" applyFont="1" applyFill="1" applyBorder="1" applyAlignment="1"/>
    <xf numFmtId="41" fontId="8" fillId="2" borderId="26" xfId="0" applyNumberFormat="1" applyFont="1" applyFill="1" applyBorder="1" applyAlignment="1"/>
    <xf numFmtId="9" fontId="9" fillId="3" borderId="31" xfId="3" applyFont="1" applyFill="1" applyBorder="1" applyAlignment="1"/>
    <xf numFmtId="41" fontId="9" fillId="3" borderId="31" xfId="0" applyNumberFormat="1" applyFont="1" applyFill="1" applyBorder="1" applyAlignment="1"/>
    <xf numFmtId="41" fontId="8" fillId="2" borderId="16" xfId="0" applyNumberFormat="1" applyFont="1" applyFill="1" applyBorder="1" applyAlignment="1"/>
    <xf numFmtId="41" fontId="9" fillId="10" borderId="43" xfId="0" applyNumberFormat="1" applyFont="1" applyFill="1" applyBorder="1" applyAlignment="1"/>
    <xf numFmtId="41" fontId="9" fillId="10" borderId="52" xfId="0" applyNumberFormat="1" applyFont="1" applyFill="1" applyBorder="1" applyAlignment="1"/>
    <xf numFmtId="41" fontId="7" fillId="10" borderId="52" xfId="0" applyNumberFormat="1" applyFont="1" applyFill="1" applyBorder="1" applyAlignment="1"/>
    <xf numFmtId="41" fontId="7" fillId="10" borderId="58" xfId="0" applyNumberFormat="1" applyFont="1" applyFill="1" applyBorder="1" applyAlignment="1"/>
    <xf numFmtId="41" fontId="9" fillId="11" borderId="44" xfId="0" applyNumberFormat="1" applyFont="1" applyFill="1" applyBorder="1" applyAlignment="1"/>
    <xf numFmtId="41" fontId="9" fillId="10" borderId="45" xfId="0" applyNumberFormat="1" applyFont="1" applyFill="1" applyBorder="1" applyAlignment="1"/>
    <xf numFmtId="41" fontId="9" fillId="10" borderId="18" xfId="0" applyNumberFormat="1" applyFont="1" applyFill="1" applyBorder="1" applyAlignment="1"/>
    <xf numFmtId="41" fontId="9" fillId="10" borderId="44" xfId="0" applyNumberFormat="1" applyFont="1" applyFill="1" applyBorder="1" applyAlignment="1"/>
    <xf numFmtId="41" fontId="9" fillId="10" borderId="46" xfId="0" applyNumberFormat="1" applyFont="1" applyFill="1" applyBorder="1" applyAlignment="1"/>
    <xf numFmtId="9" fontId="9" fillId="10" borderId="46" xfId="3" applyFont="1" applyFill="1" applyBorder="1" applyAlignment="1"/>
    <xf numFmtId="9" fontId="7" fillId="12" borderId="39" xfId="3" applyFont="1" applyFill="1" applyBorder="1" applyAlignment="1"/>
    <xf numFmtId="41" fontId="8" fillId="3" borderId="1" xfId="0" applyNumberFormat="1" applyFont="1" applyFill="1" applyBorder="1" applyAlignment="1"/>
    <xf numFmtId="41" fontId="6" fillId="3" borderId="1" xfId="0" applyNumberFormat="1" applyFont="1" applyFill="1" applyBorder="1" applyAlignment="1"/>
    <xf numFmtId="41" fontId="9" fillId="3" borderId="1" xfId="0" applyNumberFormat="1" applyFont="1" applyFill="1" applyBorder="1" applyAlignment="1"/>
    <xf numFmtId="9" fontId="9" fillId="2" borderId="1" xfId="3" applyFont="1" applyFill="1" applyBorder="1" applyAlignment="1"/>
    <xf numFmtId="9" fontId="9" fillId="3" borderId="22" xfId="3" applyFont="1" applyFill="1" applyBorder="1" applyAlignment="1"/>
    <xf numFmtId="41" fontId="6" fillId="18" borderId="68" xfId="0" applyNumberFormat="1" applyFont="1" applyFill="1" applyBorder="1" applyAlignment="1"/>
    <xf numFmtId="41" fontId="8" fillId="19" borderId="68" xfId="0" applyNumberFormat="1" applyFont="1" applyFill="1" applyBorder="1" applyAlignment="1"/>
    <xf numFmtId="41" fontId="9" fillId="18" borderId="68" xfId="0" applyNumberFormat="1" applyFont="1" applyFill="1" applyBorder="1" applyAlignment="1"/>
    <xf numFmtId="41" fontId="8" fillId="0" borderId="7" xfId="0" applyNumberFormat="1" applyFont="1" applyFill="1" applyBorder="1" applyAlignment="1"/>
    <xf numFmtId="41" fontId="8" fillId="4" borderId="7" xfId="0" applyNumberFormat="1" applyFont="1" applyFill="1" applyBorder="1" applyAlignment="1"/>
    <xf numFmtId="41" fontId="8" fillId="8" borderId="0" xfId="0" applyNumberFormat="1" applyFont="1" applyFill="1" applyBorder="1" applyAlignment="1"/>
    <xf numFmtId="41" fontId="9" fillId="12" borderId="0" xfId="0" applyNumberFormat="1" applyFont="1" applyFill="1" applyBorder="1" applyAlignment="1"/>
    <xf numFmtId="41" fontId="9" fillId="14" borderId="95" xfId="0" applyNumberFormat="1" applyFont="1" applyFill="1" applyBorder="1" applyAlignment="1"/>
    <xf numFmtId="41" fontId="9" fillId="14" borderId="93" xfId="0" applyNumberFormat="1" applyFont="1" applyFill="1" applyBorder="1" applyAlignment="1"/>
    <xf numFmtId="41" fontId="7" fillId="14" borderId="93" xfId="0" applyNumberFormat="1" applyFont="1" applyFill="1" applyBorder="1" applyAlignment="1"/>
    <xf numFmtId="41" fontId="7" fillId="14" borderId="96" xfId="0" applyNumberFormat="1" applyFont="1" applyFill="1" applyBorder="1" applyAlignment="1"/>
    <xf numFmtId="41" fontId="9" fillId="13" borderId="97" xfId="0" applyNumberFormat="1" applyFont="1" applyFill="1" applyBorder="1" applyAlignment="1"/>
    <xf numFmtId="41" fontId="9" fillId="14" borderId="98" xfId="0" applyNumberFormat="1" applyFont="1" applyFill="1" applyBorder="1" applyAlignment="1"/>
    <xf numFmtId="41" fontId="9" fillId="14" borderId="97" xfId="0" applyNumberFormat="1" applyFont="1" applyFill="1" applyBorder="1" applyAlignment="1"/>
    <xf numFmtId="41" fontId="9" fillId="15" borderId="97" xfId="0" applyNumberFormat="1" applyFont="1" applyFill="1" applyBorder="1" applyAlignment="1"/>
    <xf numFmtId="41" fontId="9" fillId="15" borderId="95" xfId="0" applyNumberFormat="1" applyFont="1" applyFill="1" applyBorder="1" applyAlignment="1"/>
    <xf numFmtId="9" fontId="9" fillId="13" borderId="99" xfId="3" applyFont="1" applyFill="1" applyBorder="1" applyAlignment="1"/>
    <xf numFmtId="41" fontId="9" fillId="13" borderId="99" xfId="0" applyNumberFormat="1" applyFont="1" applyFill="1" applyBorder="1" applyAlignment="1"/>
    <xf numFmtId="9" fontId="7" fillId="16" borderId="100" xfId="3" applyFont="1" applyFill="1" applyBorder="1" applyAlignment="1"/>
    <xf numFmtId="41" fontId="8" fillId="3" borderId="68" xfId="0" applyNumberFormat="1" applyFont="1" applyFill="1" applyBorder="1" applyAlignment="1"/>
    <xf numFmtId="41" fontId="6" fillId="3" borderId="68" xfId="0" applyNumberFormat="1" applyFont="1" applyFill="1" applyBorder="1" applyAlignment="1"/>
    <xf numFmtId="41" fontId="8" fillId="0" borderId="68" xfId="0" applyNumberFormat="1" applyFont="1" applyFill="1" applyBorder="1" applyAlignment="1"/>
    <xf numFmtId="41" fontId="9" fillId="3" borderId="68" xfId="0" applyNumberFormat="1" applyFont="1" applyFill="1" applyBorder="1" applyAlignment="1"/>
    <xf numFmtId="9" fontId="9" fillId="2" borderId="68" xfId="3" applyFont="1" applyFill="1" applyBorder="1" applyAlignment="1"/>
    <xf numFmtId="164" fontId="9" fillId="2" borderId="68" xfId="3" applyNumberFormat="1" applyFont="1" applyFill="1" applyBorder="1" applyAlignment="1"/>
    <xf numFmtId="9" fontId="9" fillId="2" borderId="69" xfId="3" applyFont="1" applyFill="1" applyBorder="1" applyAlignment="1"/>
    <xf numFmtId="9" fontId="9" fillId="2" borderId="30" xfId="3" applyFont="1" applyFill="1" applyBorder="1" applyAlignment="1"/>
    <xf numFmtId="166" fontId="9" fillId="3" borderId="30" xfId="0" applyNumberFormat="1" applyFont="1" applyFill="1" applyBorder="1" applyAlignment="1"/>
    <xf numFmtId="41" fontId="9" fillId="30" borderId="18" xfId="0" applyNumberFormat="1" applyFont="1" applyFill="1" applyBorder="1" applyAlignment="1"/>
    <xf numFmtId="41" fontId="9" fillId="30" borderId="52" xfId="0" applyNumberFormat="1" applyFont="1" applyFill="1" applyBorder="1" applyAlignment="1"/>
    <xf numFmtId="41" fontId="7" fillId="30" borderId="52" xfId="0" applyNumberFormat="1" applyFont="1" applyFill="1" applyBorder="1" applyAlignment="1"/>
    <xf numFmtId="41" fontId="7" fillId="30" borderId="91" xfId="0" applyNumberFormat="1" applyFont="1" applyFill="1" applyBorder="1" applyAlignment="1"/>
    <xf numFmtId="41" fontId="9" fillId="19" borderId="44" xfId="0" applyNumberFormat="1" applyFont="1" applyFill="1" applyBorder="1" applyAlignment="1"/>
    <xf numFmtId="41" fontId="9" fillId="30" borderId="45" xfId="0" applyNumberFormat="1" applyFont="1" applyFill="1" applyBorder="1" applyAlignment="1"/>
    <xf numFmtId="41" fontId="9" fillId="30" borderId="44" xfId="0" applyNumberFormat="1" applyFont="1" applyFill="1" applyBorder="1" applyAlignment="1"/>
    <xf numFmtId="41" fontId="9" fillId="31" borderId="44" xfId="0" applyNumberFormat="1" applyFont="1" applyFill="1" applyBorder="1" applyAlignment="1"/>
    <xf numFmtId="41" fontId="9" fillId="31" borderId="18" xfId="0" applyNumberFormat="1" applyFont="1" applyFill="1" applyBorder="1" applyAlignment="1"/>
    <xf numFmtId="9" fontId="9" fillId="19" borderId="46" xfId="3" applyFont="1" applyFill="1" applyBorder="1" applyAlignment="1"/>
    <xf numFmtId="41" fontId="9" fillId="19" borderId="46" xfId="0" applyNumberFormat="1" applyFont="1" applyFill="1" applyBorder="1" applyAlignment="1"/>
    <xf numFmtId="9" fontId="7" fillId="17" borderId="39" xfId="3" applyFont="1" applyFill="1" applyBorder="1" applyAlignment="1"/>
    <xf numFmtId="41" fontId="8" fillId="2" borderId="13" xfId="0" applyNumberFormat="1" applyFont="1" applyFill="1" applyBorder="1" applyAlignment="1"/>
    <xf numFmtId="41" fontId="8" fillId="2" borderId="23" xfId="0" applyNumberFormat="1" applyFont="1" applyFill="1" applyBorder="1" applyAlignment="1"/>
    <xf numFmtId="41" fontId="6" fillId="2" borderId="23" xfId="0" applyNumberFormat="1" applyFont="1" applyFill="1" applyBorder="1" applyAlignment="1"/>
    <xf numFmtId="41" fontId="6" fillId="2" borderId="13" xfId="0" applyNumberFormat="1" applyFont="1" applyFill="1" applyBorder="1" applyAlignment="1"/>
    <xf numFmtId="41" fontId="8" fillId="2" borderId="24" xfId="0" applyNumberFormat="1" applyFont="1" applyFill="1" applyBorder="1" applyAlignment="1"/>
    <xf numFmtId="41" fontId="8" fillId="0" borderId="27" xfId="0" applyNumberFormat="1" applyFont="1" applyFill="1" applyBorder="1" applyAlignment="1"/>
    <xf numFmtId="41" fontId="8" fillId="0" borderId="13" xfId="0" applyNumberFormat="1" applyFont="1" applyFill="1" applyBorder="1" applyAlignment="1"/>
    <xf numFmtId="41" fontId="8" fillId="4" borderId="24" xfId="0" applyNumberFormat="1" applyFont="1" applyFill="1" applyBorder="1" applyAlignment="1"/>
    <xf numFmtId="41" fontId="8" fillId="2" borderId="27" xfId="0" applyNumberFormat="1" applyFont="1" applyFill="1" applyBorder="1" applyAlignment="1"/>
    <xf numFmtId="41" fontId="8" fillId="8" borderId="24" xfId="0" applyNumberFormat="1" applyFont="1" applyFill="1" applyBorder="1" applyAlignment="1"/>
    <xf numFmtId="41" fontId="8" fillId="8" borderId="5" xfId="0" applyNumberFormat="1" applyFont="1" applyFill="1" applyBorder="1" applyAlignment="1"/>
    <xf numFmtId="41" fontId="9" fillId="23" borderId="18" xfId="0" applyNumberFormat="1" applyFont="1" applyFill="1" applyBorder="1" applyAlignment="1"/>
    <xf numFmtId="41" fontId="9" fillId="23" borderId="52" xfId="0" applyNumberFormat="1" applyFont="1" applyFill="1" applyBorder="1" applyAlignment="1"/>
    <xf numFmtId="41" fontId="7" fillId="23" borderId="52" xfId="0" applyNumberFormat="1" applyFont="1" applyFill="1" applyBorder="1" applyAlignment="1"/>
    <xf numFmtId="41" fontId="7" fillId="23" borderId="101" xfId="0" applyNumberFormat="1" applyFont="1" applyFill="1" applyBorder="1" applyAlignment="1"/>
    <xf numFmtId="41" fontId="9" fillId="22" borderId="90" xfId="0" applyNumberFormat="1" applyFont="1" applyFill="1" applyBorder="1" applyAlignment="1"/>
    <xf numFmtId="41" fontId="9" fillId="22" borderId="44" xfId="0" applyNumberFormat="1" applyFont="1" applyFill="1" applyBorder="1" applyAlignment="1"/>
    <xf numFmtId="41" fontId="9" fillId="23" borderId="45" xfId="0" applyNumberFormat="1" applyFont="1" applyFill="1" applyBorder="1" applyAlignment="1"/>
    <xf numFmtId="41" fontId="9" fillId="23" borderId="44" xfId="0" applyNumberFormat="1" applyFont="1" applyFill="1" applyBorder="1" applyAlignment="1"/>
    <xf numFmtId="9" fontId="9" fillId="22" borderId="46" xfId="3" applyFont="1" applyFill="1" applyBorder="1" applyAlignment="1"/>
    <xf numFmtId="41" fontId="9" fillId="22" borderId="46" xfId="0" applyNumberFormat="1" applyFont="1" applyFill="1" applyBorder="1" applyAlignment="1"/>
    <xf numFmtId="9" fontId="7" fillId="20" borderId="39" xfId="3" applyFont="1" applyFill="1" applyBorder="1" applyAlignment="1"/>
    <xf numFmtId="41" fontId="9" fillId="25" borderId="43" xfId="0" applyNumberFormat="1" applyFont="1" applyFill="1" applyBorder="1" applyAlignment="1"/>
    <xf numFmtId="41" fontId="9" fillId="25" borderId="52" xfId="0" applyNumberFormat="1" applyFont="1" applyFill="1" applyBorder="1" applyAlignment="1"/>
    <xf numFmtId="41" fontId="7" fillId="25" borderId="52" xfId="0" applyNumberFormat="1" applyFont="1" applyFill="1" applyBorder="1" applyAlignment="1"/>
    <xf numFmtId="41" fontId="7" fillId="25" borderId="101" xfId="0" applyNumberFormat="1" applyFont="1" applyFill="1" applyBorder="1" applyAlignment="1"/>
    <xf numFmtId="41" fontId="9" fillId="25" borderId="18" xfId="0" applyNumberFormat="1" applyFont="1" applyFill="1" applyBorder="1" applyAlignment="1"/>
    <xf numFmtId="41" fontId="9" fillId="25" borderId="45" xfId="0" applyNumberFormat="1" applyFont="1" applyFill="1" applyBorder="1" applyAlignment="1"/>
    <xf numFmtId="41" fontId="9" fillId="25" borderId="102" xfId="0" applyNumberFormat="1" applyFont="1" applyFill="1" applyBorder="1" applyAlignment="1"/>
    <xf numFmtId="41" fontId="9" fillId="25" borderId="44" xfId="0" applyNumberFormat="1" applyFont="1" applyFill="1" applyBorder="1" applyAlignment="1"/>
    <xf numFmtId="9" fontId="9" fillId="26" borderId="46" xfId="3" applyFont="1" applyFill="1" applyBorder="1" applyAlignment="1"/>
    <xf numFmtId="41" fontId="9" fillId="26" borderId="46" xfId="0" applyNumberFormat="1" applyFont="1" applyFill="1" applyBorder="1" applyAlignment="1"/>
    <xf numFmtId="9" fontId="7" fillId="24" borderId="39" xfId="3" applyFont="1" applyFill="1" applyBorder="1" applyAlignment="1"/>
    <xf numFmtId="41" fontId="9" fillId="32" borderId="18" xfId="0" applyNumberFormat="1" applyFont="1" applyFill="1" applyBorder="1" applyAlignment="1"/>
    <xf numFmtId="41" fontId="9" fillId="32" borderId="52" xfId="0" applyNumberFormat="1" applyFont="1" applyFill="1" applyBorder="1" applyAlignment="1"/>
    <xf numFmtId="41" fontId="7" fillId="32" borderId="52" xfId="0" applyNumberFormat="1" applyFont="1" applyFill="1" applyBorder="1" applyAlignment="1"/>
    <xf numFmtId="41" fontId="7" fillId="32" borderId="101" xfId="0" applyNumberFormat="1" applyFont="1" applyFill="1" applyBorder="1" applyAlignment="1"/>
    <xf numFmtId="41" fontId="9" fillId="29" borderId="45" xfId="0" applyNumberFormat="1" applyFont="1" applyFill="1" applyBorder="1" applyAlignment="1"/>
    <xf numFmtId="41" fontId="9" fillId="29" borderId="102" xfId="0" applyNumberFormat="1" applyFont="1" applyFill="1" applyBorder="1" applyAlignment="1"/>
    <xf numFmtId="41" fontId="9" fillId="29" borderId="44" xfId="0" applyNumberFormat="1" applyFont="1" applyFill="1" applyBorder="1" applyAlignment="1"/>
    <xf numFmtId="41" fontId="9" fillId="32" borderId="45" xfId="0" applyNumberFormat="1" applyFont="1" applyFill="1" applyBorder="1" applyAlignment="1"/>
    <xf numFmtId="41" fontId="9" fillId="32" borderId="44" xfId="0" applyNumberFormat="1" applyFont="1" applyFill="1" applyBorder="1" applyAlignment="1"/>
    <xf numFmtId="9" fontId="9" fillId="29" borderId="46" xfId="3" applyFont="1" applyFill="1" applyBorder="1" applyAlignment="1"/>
    <xf numFmtId="41" fontId="9" fillId="29" borderId="46" xfId="0" applyNumberFormat="1" applyFont="1" applyFill="1" applyBorder="1" applyAlignment="1"/>
    <xf numFmtId="9" fontId="7" fillId="27" borderId="39" xfId="3" applyFont="1" applyFill="1" applyBorder="1" applyAlignment="1"/>
    <xf numFmtId="41" fontId="8" fillId="2" borderId="8" xfId="0" applyNumberFormat="1" applyFont="1" applyFill="1" applyBorder="1" applyAlignment="1"/>
    <xf numFmtId="41" fontId="8" fillId="2" borderId="20" xfId="0" applyNumberFormat="1" applyFont="1" applyFill="1" applyBorder="1" applyAlignment="1"/>
    <xf numFmtId="41" fontId="6" fillId="2" borderId="20" xfId="0" applyNumberFormat="1" applyFont="1" applyFill="1" applyBorder="1" applyAlignment="1"/>
    <xf numFmtId="41" fontId="8" fillId="8" borderId="28" xfId="0" applyNumberFormat="1" applyFont="1" applyFill="1" applyBorder="1" applyAlignment="1"/>
    <xf numFmtId="41" fontId="6" fillId="2" borderId="62" xfId="0" applyNumberFormat="1" applyFont="1" applyFill="1" applyBorder="1" applyAlignment="1"/>
    <xf numFmtId="41" fontId="8" fillId="8" borderId="62" xfId="0" applyNumberFormat="1" applyFont="1" applyFill="1" applyBorder="1" applyAlignment="1"/>
    <xf numFmtId="9" fontId="9" fillId="2" borderId="66" xfId="3" applyFont="1" applyFill="1" applyBorder="1" applyAlignment="1"/>
    <xf numFmtId="41" fontId="9" fillId="37" borderId="102" xfId="0" applyNumberFormat="1" applyFont="1" applyFill="1" applyBorder="1" applyAlignment="1"/>
    <xf numFmtId="41" fontId="9" fillId="37" borderId="52" xfId="0" applyNumberFormat="1" applyFont="1" applyFill="1" applyBorder="1" applyAlignment="1"/>
    <xf numFmtId="41" fontId="9" fillId="6" borderId="0" xfId="0" applyNumberFormat="1" applyFont="1" applyFill="1" applyBorder="1" applyAlignment="1"/>
    <xf numFmtId="41" fontId="7" fillId="6" borderId="0" xfId="0" applyNumberFormat="1" applyFont="1" applyFill="1" applyBorder="1" applyAlignment="1"/>
    <xf numFmtId="41" fontId="9" fillId="9" borderId="0" xfId="0" applyNumberFormat="1" applyFont="1" applyFill="1" applyBorder="1" applyAlignment="1"/>
    <xf numFmtId="9" fontId="9" fillId="6" borderId="0" xfId="3" applyFont="1" applyFill="1" applyBorder="1" applyAlignment="1"/>
    <xf numFmtId="9" fontId="7" fillId="8" borderId="5" xfId="3" applyFont="1" applyFill="1" applyBorder="1" applyAlignment="1"/>
    <xf numFmtId="0" fontId="8" fillId="2" borderId="0" xfId="0" applyFont="1" applyFill="1" applyBorder="1" applyAlignment="1"/>
    <xf numFmtId="0" fontId="7" fillId="2" borderId="0" xfId="0" applyFont="1" applyFill="1" applyBorder="1" applyAlignment="1"/>
    <xf numFmtId="0" fontId="6" fillId="2" borderId="0" xfId="0" applyFont="1" applyFill="1" applyAlignment="1"/>
    <xf numFmtId="0" fontId="7" fillId="0" borderId="0" xfId="0" applyFont="1" applyFill="1" applyAlignment="1"/>
    <xf numFmtId="41" fontId="7" fillId="0" borderId="0" xfId="0" applyNumberFormat="1" applyFont="1" applyFill="1" applyAlignment="1"/>
    <xf numFmtId="164" fontId="7" fillId="2" borderId="0" xfId="3" applyNumberFormat="1" applyFont="1" applyFill="1" applyAlignment="1"/>
    <xf numFmtId="41" fontId="13" fillId="10" borderId="50" xfId="0" applyNumberFormat="1" applyFont="1" applyFill="1" applyBorder="1" applyAlignment="1"/>
    <xf numFmtId="41" fontId="11" fillId="10" borderId="50" xfId="0" applyNumberFormat="1" applyFont="1" applyFill="1" applyBorder="1" applyAlignment="1"/>
    <xf numFmtId="41" fontId="13" fillId="11" borderId="50" xfId="0" applyNumberFormat="1" applyFont="1" applyFill="1" applyBorder="1" applyAlignment="1"/>
    <xf numFmtId="41" fontId="13" fillId="10" borderId="37" xfId="0" applyNumberFormat="1" applyFont="1" applyFill="1" applyBorder="1" applyAlignment="1"/>
    <xf numFmtId="41" fontId="18" fillId="10" borderId="38" xfId="0" applyNumberFormat="1" applyFont="1" applyFill="1" applyBorder="1" applyAlignment="1"/>
    <xf numFmtId="9" fontId="13" fillId="10" borderId="41" xfId="3" applyFont="1" applyFill="1" applyBorder="1" applyAlignment="1"/>
    <xf numFmtId="41" fontId="13" fillId="10" borderId="41" xfId="0" applyNumberFormat="1" applyFont="1" applyFill="1" applyBorder="1" applyAlignment="1"/>
    <xf numFmtId="9" fontId="11" fillId="12" borderId="42" xfId="3" applyFont="1" applyFill="1" applyBorder="1" applyAlignment="1"/>
    <xf numFmtId="0" fontId="19" fillId="2" borderId="0" xfId="0" applyFont="1" applyFill="1"/>
    <xf numFmtId="0" fontId="20" fillId="2" borderId="0" xfId="0" applyFont="1" applyFill="1"/>
    <xf numFmtId="0" fontId="5" fillId="2" borderId="0" xfId="0" applyFont="1" applyFill="1"/>
    <xf numFmtId="0" fontId="4" fillId="2" borderId="0" xfId="5" applyFont="1" applyFill="1"/>
    <xf numFmtId="0" fontId="10" fillId="2" borderId="0" xfId="5" applyFont="1" applyFill="1"/>
    <xf numFmtId="0" fontId="12" fillId="2" borderId="0" xfId="5" applyFont="1" applyFill="1" applyBorder="1" applyAlignment="1">
      <alignment horizontal="centerContinuous"/>
    </xf>
    <xf numFmtId="0" fontId="14" fillId="2" borderId="0" xfId="5" applyFont="1" applyFill="1"/>
    <xf numFmtId="0" fontId="15" fillId="2" borderId="0" xfId="5" applyFont="1" applyFill="1"/>
    <xf numFmtId="0" fontId="12" fillId="2" borderId="0" xfId="5" applyFont="1" applyFill="1" applyBorder="1" applyAlignment="1"/>
    <xf numFmtId="9" fontId="7" fillId="2" borderId="105" xfId="3" applyFont="1" applyFill="1" applyBorder="1" applyAlignment="1"/>
    <xf numFmtId="9" fontId="7" fillId="17" borderId="105" xfId="3" applyFont="1" applyFill="1" applyBorder="1" applyAlignment="1"/>
    <xf numFmtId="9" fontId="9" fillId="17" borderId="4" xfId="3" applyFont="1" applyFill="1" applyBorder="1" applyAlignment="1"/>
    <xf numFmtId="164" fontId="9" fillId="17" borderId="4" xfId="3" applyNumberFormat="1" applyFont="1" applyFill="1" applyBorder="1" applyAlignment="1"/>
    <xf numFmtId="9" fontId="9" fillId="17" borderId="92" xfId="3" applyFont="1" applyFill="1" applyBorder="1" applyAlignment="1"/>
    <xf numFmtId="41" fontId="8" fillId="3" borderId="71" xfId="0" applyNumberFormat="1" applyFont="1" applyFill="1" applyBorder="1" applyAlignment="1"/>
    <xf numFmtId="41" fontId="6" fillId="3" borderId="71" xfId="0" applyNumberFormat="1" applyFont="1" applyFill="1" applyBorder="1" applyAlignment="1"/>
    <xf numFmtId="41" fontId="9" fillId="3" borderId="71" xfId="0" applyNumberFormat="1" applyFont="1" applyFill="1" applyBorder="1" applyAlignment="1"/>
    <xf numFmtId="9" fontId="9" fillId="2" borderId="71" xfId="3" applyFont="1" applyFill="1" applyBorder="1" applyAlignment="1"/>
    <xf numFmtId="9" fontId="9" fillId="3" borderId="72" xfId="3" applyFont="1" applyFill="1" applyBorder="1" applyAlignment="1"/>
    <xf numFmtId="41" fontId="9" fillId="0" borderId="1" xfId="0" applyNumberFormat="1" applyFont="1" applyFill="1" applyBorder="1" applyAlignment="1"/>
    <xf numFmtId="41" fontId="7" fillId="0" borderId="1" xfId="0" applyNumberFormat="1" applyFont="1" applyFill="1" applyBorder="1" applyAlignment="1"/>
    <xf numFmtId="9" fontId="9" fillId="0" borderId="1" xfId="3" applyFont="1" applyFill="1" applyBorder="1" applyAlignment="1"/>
    <xf numFmtId="9" fontId="7" fillId="0" borderId="1" xfId="3" applyFont="1" applyFill="1" applyBorder="1" applyAlignment="1"/>
    <xf numFmtId="0" fontId="12" fillId="2" borderId="4" xfId="5" applyFont="1" applyFill="1" applyBorder="1" applyAlignment="1"/>
    <xf numFmtId="41" fontId="9" fillId="10" borderId="47" xfId="0" applyNumberFormat="1" applyFont="1" applyFill="1" applyBorder="1" applyAlignment="1"/>
    <xf numFmtId="41" fontId="9" fillId="10" borderId="53" xfId="0" applyNumberFormat="1" applyFont="1" applyFill="1" applyBorder="1" applyAlignment="1"/>
    <xf numFmtId="41" fontId="7" fillId="10" borderId="53" xfId="0" applyNumberFormat="1" applyFont="1" applyFill="1" applyBorder="1" applyAlignment="1"/>
    <xf numFmtId="41" fontId="7" fillId="10" borderId="17" xfId="0" applyNumberFormat="1" applyFont="1" applyFill="1" applyBorder="1" applyAlignment="1"/>
    <xf numFmtId="41" fontId="9" fillId="11" borderId="48" xfId="0" applyNumberFormat="1" applyFont="1" applyFill="1" applyBorder="1" applyAlignment="1"/>
    <xf numFmtId="41" fontId="9" fillId="11" borderId="17" xfId="0" applyNumberFormat="1" applyFont="1" applyFill="1" applyBorder="1" applyAlignment="1"/>
    <xf numFmtId="41" fontId="9" fillId="11" borderId="47" xfId="0" applyNumberFormat="1" applyFont="1" applyFill="1" applyBorder="1" applyAlignment="1"/>
    <xf numFmtId="41" fontId="9" fillId="10" borderId="48" xfId="0" applyNumberFormat="1" applyFont="1" applyFill="1" applyBorder="1" applyAlignment="1"/>
    <xf numFmtId="41" fontId="9" fillId="10" borderId="108" xfId="0" applyNumberFormat="1" applyFont="1" applyFill="1" applyBorder="1" applyAlignment="1"/>
    <xf numFmtId="41" fontId="9" fillId="10" borderId="32" xfId="0" applyNumberFormat="1" applyFont="1" applyFill="1" applyBorder="1" applyAlignment="1"/>
    <xf numFmtId="41" fontId="9" fillId="10" borderId="49" xfId="0" applyNumberFormat="1" applyFont="1" applyFill="1" applyBorder="1" applyAlignment="1"/>
    <xf numFmtId="9" fontId="9" fillId="10" borderId="32" xfId="3" applyFont="1" applyFill="1" applyBorder="1" applyAlignment="1"/>
    <xf numFmtId="9" fontId="7" fillId="12" borderId="40" xfId="3" applyFont="1" applyFill="1" applyBorder="1" applyAlignment="1"/>
    <xf numFmtId="41" fontId="9" fillId="38" borderId="0" xfId="0" applyNumberFormat="1" applyFont="1" applyFill="1" applyBorder="1" applyAlignment="1">
      <alignment horizontal="right"/>
    </xf>
    <xf numFmtId="41" fontId="7" fillId="38" borderId="0" xfId="0" applyNumberFormat="1" applyFont="1" applyFill="1" applyBorder="1" applyAlignment="1">
      <alignment horizontal="right"/>
    </xf>
    <xf numFmtId="41" fontId="9" fillId="13" borderId="0" xfId="0" applyNumberFormat="1" applyFont="1" applyFill="1" applyBorder="1" applyAlignment="1">
      <alignment horizontal="right"/>
    </xf>
    <xf numFmtId="9" fontId="9" fillId="38" borderId="0" xfId="3" applyFont="1" applyFill="1" applyBorder="1" applyAlignment="1">
      <alignment horizontal="right"/>
    </xf>
    <xf numFmtId="9" fontId="7" fillId="16" borderId="5" xfId="3" applyFont="1" applyFill="1" applyBorder="1" applyAlignment="1">
      <alignment horizontal="right"/>
    </xf>
    <xf numFmtId="0" fontId="6" fillId="2" borderId="71" xfId="0" applyFont="1" applyFill="1" applyBorder="1" applyAlignment="1"/>
    <xf numFmtId="0" fontId="7" fillId="0" borderId="71" xfId="0" applyFont="1" applyFill="1" applyBorder="1" applyAlignment="1"/>
    <xf numFmtId="0" fontId="7" fillId="2" borderId="71" xfId="0" applyFont="1" applyFill="1" applyBorder="1" applyAlignment="1"/>
    <xf numFmtId="164" fontId="7" fillId="2" borderId="71" xfId="3" applyNumberFormat="1" applyFont="1" applyFill="1" applyBorder="1" applyAlignment="1"/>
    <xf numFmtId="41" fontId="8" fillId="2" borderId="75" xfId="0" applyNumberFormat="1" applyFont="1" applyFill="1" applyBorder="1" applyAlignment="1"/>
    <xf numFmtId="41" fontId="8" fillId="2" borderId="73" xfId="0" applyNumberFormat="1" applyFont="1" applyFill="1" applyBorder="1" applyAlignment="1"/>
    <xf numFmtId="41" fontId="6" fillId="2" borderId="73" xfId="0" applyNumberFormat="1" applyFont="1" applyFill="1" applyBorder="1" applyAlignment="1"/>
    <xf numFmtId="41" fontId="6" fillId="2" borderId="68" xfId="0" applyNumberFormat="1" applyFont="1" applyFill="1" applyBorder="1" applyAlignment="1"/>
    <xf numFmtId="41" fontId="8" fillId="0" borderId="76" xfId="0" applyNumberFormat="1" applyFont="1" applyFill="1" applyBorder="1" applyAlignment="1"/>
    <xf numFmtId="41" fontId="8" fillId="4" borderId="75" xfId="0" applyNumberFormat="1" applyFont="1" applyFill="1" applyBorder="1" applyAlignment="1"/>
    <xf numFmtId="41" fontId="8" fillId="2" borderId="76" xfId="0" applyNumberFormat="1" applyFont="1" applyFill="1" applyBorder="1" applyAlignment="1"/>
    <xf numFmtId="41" fontId="8" fillId="2" borderId="68" xfId="0" applyNumberFormat="1" applyFont="1" applyFill="1" applyBorder="1" applyAlignment="1"/>
    <xf numFmtId="41" fontId="8" fillId="8" borderId="75" xfId="0" applyNumberFormat="1" applyFont="1" applyFill="1" applyBorder="1" applyAlignment="1"/>
    <xf numFmtId="41" fontId="9" fillId="3" borderId="77" xfId="0" applyNumberFormat="1" applyFont="1" applyFill="1" applyBorder="1" applyAlignment="1"/>
    <xf numFmtId="41" fontId="9" fillId="38" borderId="59" xfId="0" applyNumberFormat="1" applyFont="1" applyFill="1" applyBorder="1" applyAlignment="1">
      <alignment horizontal="right"/>
    </xf>
    <xf numFmtId="41" fontId="9" fillId="38" borderId="30" xfId="0" applyNumberFormat="1" applyFont="1" applyFill="1" applyBorder="1" applyAlignment="1">
      <alignment horizontal="right"/>
    </xf>
    <xf numFmtId="9" fontId="9" fillId="3" borderId="109" xfId="3" applyFont="1" applyFill="1" applyBorder="1" applyAlignment="1"/>
    <xf numFmtId="9" fontId="7" fillId="2" borderId="69" xfId="3" applyFont="1" applyFill="1" applyBorder="1" applyAlignment="1"/>
    <xf numFmtId="41" fontId="9" fillId="38" borderId="23" xfId="0" applyNumberFormat="1" applyFont="1" applyFill="1" applyBorder="1" applyAlignment="1">
      <alignment horizontal="right"/>
    </xf>
    <xf numFmtId="41" fontId="9" fillId="38" borderId="7" xfId="0" applyNumberFormat="1" applyFont="1" applyFill="1" applyBorder="1" applyAlignment="1">
      <alignment horizontal="right"/>
    </xf>
    <xf numFmtId="41" fontId="9" fillId="38" borderId="6" xfId="0" applyNumberFormat="1" applyFont="1" applyFill="1" applyBorder="1" applyAlignment="1">
      <alignment horizontal="right"/>
    </xf>
    <xf numFmtId="41" fontId="8" fillId="3" borderId="33" xfId="0" applyNumberFormat="1" applyFont="1" applyFill="1" applyBorder="1" applyAlignment="1"/>
    <xf numFmtId="41" fontId="8" fillId="2" borderId="89" xfId="0" applyNumberFormat="1" applyFont="1" applyFill="1" applyBorder="1" applyAlignment="1"/>
    <xf numFmtId="41" fontId="8" fillId="2" borderId="33" xfId="0" applyNumberFormat="1" applyFont="1" applyFill="1" applyBorder="1" applyAlignment="1"/>
    <xf numFmtId="41" fontId="9" fillId="15" borderId="33" xfId="0" applyNumberFormat="1" applyFont="1" applyFill="1" applyBorder="1" applyAlignment="1"/>
    <xf numFmtId="41" fontId="9" fillId="2" borderId="110" xfId="0" applyNumberFormat="1" applyFont="1" applyFill="1" applyBorder="1" applyAlignment="1"/>
    <xf numFmtId="41" fontId="9" fillId="2" borderId="111" xfId="0" applyNumberFormat="1" applyFont="1" applyFill="1" applyBorder="1" applyAlignment="1"/>
    <xf numFmtId="41" fontId="9" fillId="31" borderId="110" xfId="0" applyNumberFormat="1" applyFont="1" applyFill="1" applyBorder="1" applyAlignment="1"/>
    <xf numFmtId="41" fontId="8" fillId="6" borderId="0" xfId="0" applyNumberFormat="1" applyFont="1" applyFill="1" applyBorder="1" applyAlignment="1"/>
    <xf numFmtId="41" fontId="9" fillId="8" borderId="13" xfId="0" applyNumberFormat="1" applyFont="1" applyFill="1" applyBorder="1" applyAlignment="1"/>
    <xf numFmtId="41" fontId="9" fillId="8" borderId="4" xfId="0" applyNumberFormat="1" applyFont="1" applyFill="1" applyBorder="1" applyAlignment="1"/>
    <xf numFmtId="41" fontId="8" fillId="3" borderId="27" xfId="0" applyNumberFormat="1" applyFont="1" applyFill="1" applyBorder="1" applyAlignment="1"/>
    <xf numFmtId="41" fontId="9" fillId="15" borderId="28" xfId="0" applyNumberFormat="1" applyFont="1" applyFill="1" applyBorder="1" applyAlignment="1"/>
    <xf numFmtId="41" fontId="9" fillId="31" borderId="45" xfId="0" applyNumberFormat="1" applyFont="1" applyFill="1" applyBorder="1" applyAlignment="1"/>
    <xf numFmtId="41" fontId="8" fillId="8" borderId="33" xfId="0" applyNumberFormat="1" applyFont="1" applyFill="1" applyBorder="1" applyAlignment="1"/>
    <xf numFmtId="41" fontId="8" fillId="2" borderId="88" xfId="0" applyNumberFormat="1" applyFont="1" applyFill="1" applyBorder="1" applyAlignment="1"/>
    <xf numFmtId="41" fontId="9" fillId="23" borderId="33" xfId="0" applyNumberFormat="1" applyFont="1" applyFill="1" applyBorder="1" applyAlignment="1"/>
    <xf numFmtId="41" fontId="8" fillId="8" borderId="79" xfId="0" applyNumberFormat="1" applyFont="1" applyFill="1" applyBorder="1" applyAlignment="1"/>
    <xf numFmtId="41" fontId="9" fillId="23" borderId="48" xfId="0" applyNumberFormat="1" applyFont="1" applyFill="1" applyBorder="1" applyAlignment="1"/>
    <xf numFmtId="41" fontId="9" fillId="25" borderId="48" xfId="0" applyNumberFormat="1" applyFont="1" applyFill="1" applyBorder="1" applyAlignment="1"/>
    <xf numFmtId="41" fontId="9" fillId="32" borderId="33" xfId="0" applyNumberFormat="1" applyFont="1" applyFill="1" applyBorder="1" applyAlignment="1"/>
    <xf numFmtId="41" fontId="8" fillId="2" borderId="112" xfId="0" applyNumberFormat="1" applyFont="1" applyFill="1" applyBorder="1" applyAlignment="1"/>
    <xf numFmtId="41" fontId="9" fillId="10" borderId="102" xfId="0" applyNumberFormat="1" applyFont="1" applyFill="1" applyBorder="1" applyAlignment="1"/>
    <xf numFmtId="41" fontId="9" fillId="32" borderId="48" xfId="0" applyNumberFormat="1" applyFont="1" applyFill="1" applyBorder="1" applyAlignment="1"/>
    <xf numFmtId="41" fontId="9" fillId="37" borderId="45" xfId="0" applyNumberFormat="1" applyFont="1" applyFill="1" applyBorder="1" applyAlignment="1"/>
    <xf numFmtId="41" fontId="9" fillId="15" borderId="113" xfId="0" applyNumberFormat="1" applyFont="1" applyFill="1" applyBorder="1" applyAlignment="1"/>
    <xf numFmtId="41" fontId="9" fillId="31" borderId="102" xfId="0" applyNumberFormat="1" applyFont="1" applyFill="1" applyBorder="1" applyAlignment="1"/>
    <xf numFmtId="41" fontId="8" fillId="2" borderId="110" xfId="0" applyNumberFormat="1" applyFont="1" applyFill="1" applyBorder="1" applyAlignment="1"/>
    <xf numFmtId="41" fontId="9" fillId="23" borderId="102" xfId="0" applyNumberFormat="1" applyFont="1" applyFill="1" applyBorder="1" applyAlignment="1"/>
    <xf numFmtId="41" fontId="9" fillId="32" borderId="102" xfId="0" applyNumberFormat="1" applyFont="1" applyFill="1" applyBorder="1" applyAlignment="1"/>
    <xf numFmtId="41" fontId="8" fillId="8" borderId="13" xfId="0" applyNumberFormat="1" applyFont="1" applyFill="1" applyBorder="1" applyAlignment="1"/>
    <xf numFmtId="41" fontId="9" fillId="15" borderId="98" xfId="0" applyNumberFormat="1" applyFont="1" applyFill="1" applyBorder="1" applyAlignment="1"/>
    <xf numFmtId="41" fontId="8" fillId="3" borderId="76" xfId="0" applyNumberFormat="1" applyFont="1" applyFill="1" applyBorder="1" applyAlignment="1"/>
    <xf numFmtId="41" fontId="8" fillId="25" borderId="114" xfId="0" applyNumberFormat="1" applyFont="1" applyFill="1" applyBorder="1" applyAlignment="1"/>
    <xf numFmtId="41" fontId="9" fillId="38" borderId="110" xfId="0" applyNumberFormat="1" applyFont="1" applyFill="1" applyBorder="1" applyAlignment="1">
      <alignment horizontal="right"/>
    </xf>
    <xf numFmtId="41" fontId="9" fillId="38" borderId="33" xfId="0" applyNumberFormat="1" applyFont="1" applyFill="1" applyBorder="1" applyAlignment="1">
      <alignment horizontal="right"/>
    </xf>
    <xf numFmtId="41" fontId="9" fillId="38" borderId="111" xfId="0" applyNumberFormat="1" applyFont="1" applyFill="1" applyBorder="1" applyAlignment="1">
      <alignment horizontal="right"/>
    </xf>
    <xf numFmtId="41" fontId="8" fillId="2" borderId="109" xfId="0" applyNumberFormat="1" applyFont="1" applyFill="1" applyBorder="1" applyAlignment="1"/>
    <xf numFmtId="41" fontId="18" fillId="10" borderId="115" xfId="0" applyNumberFormat="1" applyFont="1" applyFill="1" applyBorder="1" applyAlignment="1"/>
    <xf numFmtId="41" fontId="8" fillId="8" borderId="116" xfId="0" applyNumberFormat="1" applyFont="1" applyFill="1" applyBorder="1" applyAlignment="1"/>
    <xf numFmtId="41" fontId="8" fillId="8" borderId="68" xfId="0" applyNumberFormat="1" applyFont="1" applyFill="1" applyBorder="1" applyAlignment="1"/>
    <xf numFmtId="41" fontId="8" fillId="8" borderId="65" xfId="0" applyNumberFormat="1" applyFont="1" applyFill="1" applyBorder="1" applyAlignment="1"/>
    <xf numFmtId="41" fontId="9" fillId="38" borderId="28" xfId="0" applyNumberFormat="1" applyFont="1" applyFill="1" applyBorder="1" applyAlignment="1">
      <alignment horizontal="right"/>
    </xf>
    <xf numFmtId="41" fontId="18" fillId="10" borderId="117" xfId="0" applyNumberFormat="1" applyFont="1" applyFill="1" applyBorder="1" applyAlignment="1"/>
    <xf numFmtId="9" fontId="9" fillId="13" borderId="21" xfId="3" applyFont="1" applyFill="1" applyBorder="1" applyAlignment="1"/>
    <xf numFmtId="9" fontId="9" fillId="3" borderId="30" xfId="3" applyFont="1" applyFill="1" applyBorder="1" applyAlignment="1">
      <alignment horizontal="right"/>
    </xf>
    <xf numFmtId="9" fontId="9" fillId="2" borderId="30" xfId="3" applyFont="1" applyFill="1" applyBorder="1" applyAlignment="1">
      <alignment horizontal="right"/>
    </xf>
    <xf numFmtId="41" fontId="9" fillId="10" borderId="59" xfId="0" applyNumberFormat="1" applyFont="1" applyFill="1" applyBorder="1" applyAlignment="1">
      <alignment horizontal="right"/>
    </xf>
    <xf numFmtId="41" fontId="9" fillId="10" borderId="30" xfId="0" applyNumberFormat="1" applyFont="1" applyFill="1" applyBorder="1" applyAlignment="1">
      <alignment horizontal="right"/>
    </xf>
    <xf numFmtId="41" fontId="9" fillId="10" borderId="21" xfId="0" applyNumberFormat="1" applyFont="1" applyFill="1" applyBorder="1" applyAlignment="1">
      <alignment horizontal="right"/>
    </xf>
    <xf numFmtId="9" fontId="9" fillId="3" borderId="84" xfId="3" applyFont="1" applyFill="1" applyBorder="1" applyAlignment="1">
      <alignment horizontal="right"/>
    </xf>
    <xf numFmtId="9" fontId="9" fillId="3" borderId="66" xfId="3" applyFont="1" applyFill="1" applyBorder="1" applyAlignment="1">
      <alignment horizontal="right"/>
    </xf>
    <xf numFmtId="9" fontId="21" fillId="39" borderId="30" xfId="7" applyNumberFormat="1" applyFont="1" applyBorder="1" applyAlignment="1"/>
    <xf numFmtId="9" fontId="9" fillId="9" borderId="30" xfId="3" applyFont="1" applyFill="1" applyBorder="1" applyAlignment="1"/>
    <xf numFmtId="41" fontId="8" fillId="3" borderId="24" xfId="0" applyNumberFormat="1" applyFont="1" applyFill="1" applyBorder="1" applyAlignment="1"/>
    <xf numFmtId="41" fontId="8" fillId="3" borderId="23" xfId="0" applyNumberFormat="1" applyFont="1" applyFill="1" applyBorder="1" applyAlignment="1"/>
    <xf numFmtId="41" fontId="6" fillId="3" borderId="23" xfId="0" applyNumberFormat="1" applyFont="1" applyFill="1" applyBorder="1" applyAlignment="1"/>
    <xf numFmtId="41" fontId="8" fillId="0" borderId="24" xfId="0" applyNumberFormat="1" applyFont="1" applyFill="1" applyBorder="1" applyAlignment="1"/>
    <xf numFmtId="41" fontId="8" fillId="3" borderId="110" xfId="0" applyNumberFormat="1" applyFont="1" applyFill="1" applyBorder="1" applyAlignment="1"/>
    <xf numFmtId="41" fontId="8" fillId="6" borderId="13" xfId="0" applyNumberFormat="1" applyFont="1" applyFill="1" applyBorder="1" applyAlignment="1"/>
    <xf numFmtId="41" fontId="8" fillId="6" borderId="24" xfId="0" applyNumberFormat="1" applyFont="1" applyFill="1" applyBorder="1" applyAlignment="1"/>
    <xf numFmtId="9" fontId="9" fillId="3" borderId="105" xfId="3" applyFont="1" applyFill="1" applyBorder="1" applyAlignment="1"/>
    <xf numFmtId="9" fontId="9" fillId="3" borderId="118" xfId="3" applyFont="1" applyFill="1" applyBorder="1" applyAlignment="1"/>
    <xf numFmtId="9" fontId="9" fillId="3" borderId="55" xfId="3" applyFont="1" applyFill="1" applyBorder="1" applyAlignment="1"/>
    <xf numFmtId="9" fontId="9" fillId="3" borderId="63" xfId="3" applyFont="1" applyFill="1" applyBorder="1" applyAlignment="1"/>
    <xf numFmtId="9" fontId="9" fillId="13" borderId="56" xfId="3" applyFont="1" applyFill="1" applyBorder="1" applyAlignment="1"/>
    <xf numFmtId="9" fontId="9" fillId="9" borderId="55" xfId="3" applyFont="1" applyFill="1" applyBorder="1" applyAlignment="1"/>
    <xf numFmtId="9" fontId="21" fillId="39" borderId="55" xfId="7" applyNumberFormat="1" applyFont="1" applyBorder="1" applyAlignment="1"/>
    <xf numFmtId="9" fontId="9" fillId="22" borderId="55" xfId="3" applyFont="1" applyFill="1" applyBorder="1" applyAlignment="1"/>
    <xf numFmtId="9" fontId="9" fillId="3" borderId="57" xfId="3" applyFont="1" applyFill="1" applyBorder="1" applyAlignment="1"/>
    <xf numFmtId="9" fontId="9" fillId="10" borderId="91" xfId="3" applyFont="1" applyFill="1" applyBorder="1" applyAlignment="1"/>
    <xf numFmtId="9" fontId="9" fillId="13" borderId="96" xfId="3" applyFont="1" applyFill="1" applyBorder="1" applyAlignment="1"/>
    <xf numFmtId="9" fontId="9" fillId="2" borderId="55" xfId="3" applyFont="1" applyFill="1" applyBorder="1" applyAlignment="1"/>
    <xf numFmtId="9" fontId="9" fillId="19" borderId="91" xfId="3" applyFont="1" applyFill="1" applyBorder="1" applyAlignment="1"/>
    <xf numFmtId="9" fontId="9" fillId="3" borderId="55" xfId="3" applyFont="1" applyFill="1" applyBorder="1" applyAlignment="1">
      <alignment horizontal="right"/>
    </xf>
    <xf numFmtId="9" fontId="9" fillId="22" borderId="91" xfId="3" applyFont="1" applyFill="1" applyBorder="1" applyAlignment="1"/>
    <xf numFmtId="9" fontId="9" fillId="26" borderId="91" xfId="3" applyFont="1" applyFill="1" applyBorder="1" applyAlignment="1"/>
    <xf numFmtId="9" fontId="9" fillId="29" borderId="91" xfId="3" applyFont="1" applyFill="1" applyBorder="1" applyAlignment="1"/>
    <xf numFmtId="9" fontId="9" fillId="2" borderId="55" xfId="3" applyFont="1" applyFill="1" applyBorder="1" applyAlignment="1">
      <alignment horizontal="right"/>
    </xf>
    <xf numFmtId="9" fontId="9" fillId="2" borderId="63" xfId="3" applyFont="1" applyFill="1" applyBorder="1" applyAlignment="1"/>
    <xf numFmtId="9" fontId="9" fillId="35" borderId="91" xfId="3" applyFont="1" applyFill="1" applyBorder="1" applyAlignment="1"/>
    <xf numFmtId="9" fontId="9" fillId="38" borderId="118" xfId="3" applyFont="1" applyFill="1" applyBorder="1" applyAlignment="1">
      <alignment horizontal="right"/>
    </xf>
    <xf numFmtId="9" fontId="9" fillId="38" borderId="55" xfId="3" applyFont="1" applyFill="1" applyBorder="1" applyAlignment="1">
      <alignment horizontal="right"/>
    </xf>
    <xf numFmtId="9" fontId="9" fillId="38" borderId="56" xfId="3" applyFont="1" applyFill="1" applyBorder="1" applyAlignment="1">
      <alignment horizontal="right"/>
    </xf>
    <xf numFmtId="9" fontId="9" fillId="3" borderId="68" xfId="3" applyFont="1" applyFill="1" applyBorder="1" applyAlignment="1"/>
    <xf numFmtId="9" fontId="9" fillId="10" borderId="119" xfId="3" applyFont="1" applyFill="1" applyBorder="1" applyAlignment="1"/>
    <xf numFmtId="9" fontId="13" fillId="10" borderId="120" xfId="3" applyFont="1" applyFill="1" applyBorder="1" applyAlignment="1"/>
    <xf numFmtId="41" fontId="9" fillId="10" borderId="59" xfId="0" applyNumberFormat="1" applyFont="1" applyFill="1" applyBorder="1" applyAlignment="1"/>
    <xf numFmtId="41" fontId="9" fillId="10" borderId="30" xfId="0" applyNumberFormat="1" applyFont="1" applyFill="1" applyBorder="1" applyAlignment="1"/>
    <xf numFmtId="41" fontId="9" fillId="12" borderId="66" xfId="0" applyNumberFormat="1" applyFont="1" applyFill="1" applyBorder="1" applyAlignment="1"/>
    <xf numFmtId="41" fontId="9" fillId="12" borderId="30" xfId="0" applyNumberFormat="1" applyFont="1" applyFill="1" applyBorder="1" applyAlignment="1"/>
    <xf numFmtId="41" fontId="9" fillId="15" borderId="21" xfId="0" applyNumberFormat="1" applyFont="1" applyFill="1" applyBorder="1" applyAlignment="1"/>
    <xf numFmtId="41" fontId="9" fillId="12" borderId="59" xfId="0" applyNumberFormat="1" applyFont="1" applyFill="1" applyBorder="1" applyAlignment="1"/>
    <xf numFmtId="41" fontId="9" fillId="12" borderId="21" xfId="0" applyNumberFormat="1" applyFont="1" applyFill="1" applyBorder="1" applyAlignment="1"/>
    <xf numFmtId="41" fontId="9" fillId="31" borderId="59" xfId="0" applyNumberFormat="1" applyFont="1" applyFill="1" applyBorder="1" applyAlignment="1"/>
    <xf numFmtId="41" fontId="9" fillId="11" borderId="30" xfId="0" applyNumberFormat="1" applyFont="1" applyFill="1" applyBorder="1" applyAlignment="1"/>
    <xf numFmtId="41" fontId="9" fillId="11" borderId="66" xfId="0" applyNumberFormat="1" applyFont="1" applyFill="1" applyBorder="1" applyAlignment="1"/>
    <xf numFmtId="41" fontId="9" fillId="23" borderId="30" xfId="0" applyNumberFormat="1" applyFont="1" applyFill="1" applyBorder="1" applyAlignment="1"/>
    <xf numFmtId="41" fontId="9" fillId="12" borderId="84" xfId="0" applyNumberFormat="1" applyFont="1" applyFill="1" applyBorder="1" applyAlignment="1"/>
    <xf numFmtId="41" fontId="9" fillId="25" borderId="30" xfId="0" applyNumberFormat="1" applyFont="1" applyFill="1" applyBorder="1" applyAlignment="1"/>
    <xf numFmtId="41" fontId="9" fillId="32" borderId="30" xfId="0" applyNumberFormat="1" applyFont="1" applyFill="1" applyBorder="1" applyAlignment="1"/>
    <xf numFmtId="41" fontId="9" fillId="37" borderId="46" xfId="0" applyNumberFormat="1" applyFont="1" applyFill="1" applyBorder="1" applyAlignment="1"/>
    <xf numFmtId="41" fontId="9" fillId="15" borderId="99" xfId="0" applyNumberFormat="1" applyFont="1" applyFill="1" applyBorder="1" applyAlignment="1"/>
    <xf numFmtId="41" fontId="9" fillId="31" borderId="46" xfId="0" applyNumberFormat="1" applyFont="1" applyFill="1" applyBorder="1" applyAlignment="1"/>
    <xf numFmtId="41" fontId="9" fillId="12" borderId="30" xfId="0" applyNumberFormat="1" applyFont="1" applyFill="1" applyBorder="1" applyAlignment="1">
      <alignment horizontal="right"/>
    </xf>
    <xf numFmtId="41" fontId="9" fillId="23" borderId="46" xfId="0" applyNumberFormat="1" applyFont="1" applyFill="1" applyBorder="1" applyAlignment="1"/>
    <xf numFmtId="41" fontId="9" fillId="25" borderId="46" xfId="0" applyNumberFormat="1" applyFont="1" applyFill="1" applyBorder="1" applyAlignment="1"/>
    <xf numFmtId="41" fontId="9" fillId="32" borderId="46" xfId="0" applyNumberFormat="1" applyFont="1" applyFill="1" applyBorder="1" applyAlignment="1"/>
    <xf numFmtId="41" fontId="9" fillId="12" borderId="77" xfId="0" applyNumberFormat="1" applyFont="1" applyFill="1" applyBorder="1" applyAlignment="1"/>
    <xf numFmtId="41" fontId="8" fillId="6" borderId="59" xfId="0" applyNumberFormat="1" applyFont="1" applyFill="1" applyBorder="1" applyAlignment="1"/>
    <xf numFmtId="41" fontId="8" fillId="6" borderId="30" xfId="0" applyNumberFormat="1" applyFont="1" applyFill="1" applyBorder="1" applyAlignment="1"/>
    <xf numFmtId="41" fontId="8" fillId="8" borderId="66" xfId="0" applyNumberFormat="1" applyFont="1" applyFill="1" applyBorder="1" applyAlignment="1"/>
    <xf numFmtId="41" fontId="8" fillId="8" borderId="30" xfId="0" applyNumberFormat="1" applyFont="1" applyFill="1" applyBorder="1" applyAlignment="1"/>
    <xf numFmtId="41" fontId="9" fillId="15" borderId="30" xfId="0" applyNumberFormat="1" applyFont="1" applyFill="1" applyBorder="1" applyAlignment="1"/>
    <xf numFmtId="41" fontId="9" fillId="8" borderId="59" xfId="0" applyNumberFormat="1" applyFont="1" applyFill="1" applyBorder="1" applyAlignment="1"/>
    <xf numFmtId="41" fontId="9" fillId="8" borderId="21" xfId="0" applyNumberFormat="1" applyFont="1" applyFill="1" applyBorder="1" applyAlignment="1"/>
    <xf numFmtId="0" fontId="11" fillId="21" borderId="121" xfId="0" applyFont="1" applyFill="1" applyBorder="1" applyAlignment="1"/>
    <xf numFmtId="41" fontId="8" fillId="8" borderId="84" xfId="0" applyNumberFormat="1" applyFont="1" applyFill="1" applyBorder="1" applyAlignment="1"/>
    <xf numFmtId="41" fontId="8" fillId="8" borderId="59" xfId="0" applyNumberFormat="1" applyFont="1" applyFill="1" applyBorder="1" applyAlignment="1"/>
    <xf numFmtId="41" fontId="8" fillId="8" borderId="77" xfId="0" applyNumberFormat="1" applyFont="1" applyFill="1" applyBorder="1" applyAlignment="1"/>
    <xf numFmtId="9" fontId="9" fillId="33" borderId="4" xfId="3" applyFont="1" applyFill="1" applyBorder="1" applyAlignment="1"/>
    <xf numFmtId="9" fontId="9" fillId="3" borderId="21" xfId="3" applyFont="1" applyFill="1" applyBorder="1" applyAlignment="1"/>
    <xf numFmtId="0" fontId="22" fillId="8" borderId="0" xfId="5" applyFont="1" applyFill="1" applyBorder="1"/>
    <xf numFmtId="0" fontId="23" fillId="2" borderId="0" xfId="5" applyFont="1" applyFill="1"/>
    <xf numFmtId="0" fontId="24" fillId="2" borderId="0" xfId="5" applyFont="1" applyFill="1"/>
    <xf numFmtId="0" fontId="25" fillId="2" borderId="0" xfId="5" applyFont="1" applyFill="1"/>
    <xf numFmtId="9" fontId="26" fillId="6" borderId="0" xfId="3" applyFont="1" applyFill="1" applyBorder="1"/>
    <xf numFmtId="0" fontId="24" fillId="2" borderId="0" xfId="0" applyFont="1" applyFill="1"/>
    <xf numFmtId="0" fontId="25" fillId="2" borderId="0" xfId="0" applyFont="1" applyFill="1"/>
    <xf numFmtId="0" fontId="27" fillId="2" borderId="0" xfId="0" applyFont="1" applyFill="1"/>
    <xf numFmtId="0" fontId="28" fillId="2" borderId="0" xfId="0" applyFont="1" applyFill="1"/>
    <xf numFmtId="0" fontId="28" fillId="8" borderId="0" xfId="0" applyFont="1" applyFill="1" applyBorder="1"/>
    <xf numFmtId="0" fontId="25" fillId="2" borderId="0" xfId="0" applyFont="1" applyFill="1" applyAlignment="1">
      <alignment horizontal="center" wrapText="1"/>
    </xf>
    <xf numFmtId="9" fontId="26" fillId="7" borderId="0" xfId="3" applyFont="1" applyFill="1" applyBorder="1"/>
    <xf numFmtId="164" fontId="24" fillId="2" borderId="0" xfId="3" applyNumberFormat="1" applyFont="1" applyFill="1"/>
    <xf numFmtId="41" fontId="24" fillId="2" borderId="0" xfId="0" applyNumberFormat="1" applyFont="1" applyFill="1" applyBorder="1"/>
    <xf numFmtId="41" fontId="24" fillId="2" borderId="0" xfId="0" applyNumberFormat="1" applyFont="1" applyFill="1"/>
    <xf numFmtId="0" fontId="24" fillId="2" borderId="0" xfId="0" applyFont="1" applyFill="1" applyBorder="1"/>
    <xf numFmtId="0" fontId="28" fillId="2" borderId="0" xfId="0" applyFont="1" applyFill="1" applyBorder="1"/>
    <xf numFmtId="9" fontId="26" fillId="8" borderId="0" xfId="3" applyFont="1" applyFill="1" applyBorder="1"/>
    <xf numFmtId="9" fontId="28" fillId="8" borderId="0" xfId="3" applyFont="1" applyFill="1" applyBorder="1"/>
    <xf numFmtId="0" fontId="29" fillId="2" borderId="0" xfId="0" applyFont="1" applyFill="1"/>
    <xf numFmtId="0" fontId="30" fillId="2" borderId="0" xfId="0" applyFont="1" applyFill="1"/>
    <xf numFmtId="0" fontId="26" fillId="8" borderId="0" xfId="0" applyFont="1" applyFill="1" applyBorder="1"/>
    <xf numFmtId="0" fontId="31" fillId="2" borderId="0" xfId="5" applyFont="1" applyFill="1" applyBorder="1" applyAlignment="1">
      <alignment horizontal="left"/>
    </xf>
    <xf numFmtId="0" fontId="12" fillId="2" borderId="0" xfId="5" applyFont="1" applyFill="1" applyBorder="1" applyAlignment="1">
      <alignment horizontal="left"/>
    </xf>
    <xf numFmtId="0" fontId="32" fillId="2" borderId="0" xfId="5" applyFont="1" applyFill="1" applyBorder="1" applyAlignment="1">
      <alignment horizontal="left"/>
    </xf>
    <xf numFmtId="0" fontId="12" fillId="0" borderId="0" xfId="5" applyFont="1" applyFill="1" applyBorder="1" applyAlignment="1">
      <alignment horizontal="left"/>
    </xf>
    <xf numFmtId="0" fontId="12" fillId="4" borderId="0" xfId="5" applyFont="1" applyFill="1" applyBorder="1" applyAlignment="1">
      <alignment horizontal="left"/>
    </xf>
    <xf numFmtId="164" fontId="12" fillId="2" borderId="0" xfId="6" applyNumberFormat="1" applyFont="1" applyFill="1" applyBorder="1" applyAlignment="1">
      <alignment horizontal="left"/>
    </xf>
    <xf numFmtId="0" fontId="11" fillId="2" borderId="12" xfId="5" applyFont="1" applyFill="1" applyBorder="1" applyAlignment="1">
      <alignment horizontal="center"/>
    </xf>
    <xf numFmtId="0" fontId="11" fillId="3" borderId="15" xfId="5" applyFont="1" applyFill="1" applyBorder="1" applyAlignment="1">
      <alignment horizontal="center"/>
    </xf>
    <xf numFmtId="0" fontId="11" fillId="6" borderId="23" xfId="5" applyFont="1" applyFill="1" applyBorder="1" applyAlignment="1">
      <alignment horizontal="center"/>
    </xf>
    <xf numFmtId="0" fontId="11" fillId="3" borderId="19" xfId="5" applyFont="1" applyFill="1" applyBorder="1" applyAlignment="1">
      <alignment horizontal="center"/>
    </xf>
    <xf numFmtId="0" fontId="11" fillId="0" borderId="27" xfId="5" applyFont="1" applyFill="1" applyBorder="1" applyAlignment="1">
      <alignment horizontal="center"/>
    </xf>
    <xf numFmtId="0" fontId="11" fillId="0" borderId="74" xfId="5" applyFont="1" applyFill="1" applyBorder="1" applyAlignment="1">
      <alignment horizontal="center"/>
    </xf>
    <xf numFmtId="0" fontId="11" fillId="4" borderId="24" xfId="5" applyFont="1" applyFill="1" applyBorder="1" applyAlignment="1">
      <alignment horizontal="center"/>
    </xf>
    <xf numFmtId="0" fontId="11" fillId="3" borderId="27" xfId="5" applyFont="1" applyFill="1" applyBorder="1" applyAlignment="1">
      <alignment horizontal="center"/>
    </xf>
    <xf numFmtId="0" fontId="11" fillId="3" borderId="13" xfId="5" applyFont="1" applyFill="1" applyBorder="1" applyAlignment="1">
      <alignment horizontal="center"/>
    </xf>
    <xf numFmtId="0" fontId="11" fillId="3" borderId="24" xfId="5" applyFont="1" applyFill="1" applyBorder="1" applyAlignment="1">
      <alignment horizontal="center"/>
    </xf>
    <xf numFmtId="0" fontId="11" fillId="3" borderId="110" xfId="5" applyFont="1" applyFill="1" applyBorder="1" applyAlignment="1">
      <alignment horizontal="center"/>
    </xf>
    <xf numFmtId="0" fontId="11" fillId="6" borderId="27" xfId="5" applyFont="1" applyFill="1" applyBorder="1" applyAlignment="1">
      <alignment horizontal="center"/>
    </xf>
    <xf numFmtId="0" fontId="11" fillId="6" borderId="13" xfId="5" applyFont="1" applyFill="1" applyBorder="1" applyAlignment="1">
      <alignment horizontal="center"/>
    </xf>
    <xf numFmtId="0" fontId="11" fillId="6" borderId="59" xfId="5" applyFont="1" applyFill="1" applyBorder="1" applyAlignment="1">
      <alignment horizontal="center"/>
    </xf>
    <xf numFmtId="0" fontId="11" fillId="9" borderId="24" xfId="5" applyFont="1" applyFill="1" applyBorder="1" applyAlignment="1">
      <alignment horizontal="center"/>
    </xf>
    <xf numFmtId="0" fontId="11" fillId="11" borderId="59" xfId="5" applyFont="1" applyFill="1" applyBorder="1" applyAlignment="1">
      <alignment horizontal="center"/>
    </xf>
    <xf numFmtId="0" fontId="34" fillId="5" borderId="19" xfId="5" applyFont="1" applyFill="1" applyBorder="1" applyAlignment="1">
      <alignment horizontal="center"/>
    </xf>
    <xf numFmtId="164" fontId="36" fillId="3" borderId="103" xfId="6" applyNumberFormat="1" applyFont="1" applyFill="1" applyBorder="1" applyAlignment="1">
      <alignment horizontal="center"/>
    </xf>
    <xf numFmtId="0" fontId="36" fillId="3" borderId="104" xfId="5" applyFont="1" applyFill="1" applyBorder="1" applyAlignment="1">
      <alignment horizontal="center"/>
    </xf>
    <xf numFmtId="0" fontId="34" fillId="2" borderId="105" xfId="5" applyFont="1" applyFill="1" applyBorder="1" applyAlignment="1">
      <alignment horizontal="center"/>
    </xf>
    <xf numFmtId="0" fontId="37" fillId="8" borderId="0" xfId="5" applyFont="1" applyFill="1" applyBorder="1" applyAlignment="1">
      <alignment horizontal="center"/>
    </xf>
    <xf numFmtId="0" fontId="6" fillId="2" borderId="0" xfId="5" applyFont="1" applyFill="1"/>
    <xf numFmtId="0" fontId="11" fillId="2" borderId="2" xfId="5" applyFont="1" applyFill="1" applyBorder="1" applyAlignment="1">
      <alignment horizontal="center"/>
    </xf>
    <xf numFmtId="0" fontId="11" fillId="3" borderId="16" xfId="5" applyFont="1" applyFill="1" applyBorder="1" applyAlignment="1">
      <alignment horizontal="center"/>
    </xf>
    <xf numFmtId="0" fontId="11" fillId="6" borderId="7" xfId="5" applyFont="1" applyFill="1" applyBorder="1" applyAlignment="1">
      <alignment horizontal="center"/>
    </xf>
    <xf numFmtId="0" fontId="11" fillId="3" borderId="54" xfId="5" applyFont="1" applyFill="1" applyBorder="1" applyAlignment="1">
      <alignment horizontal="center"/>
    </xf>
    <xf numFmtId="0" fontId="11" fillId="0" borderId="28" xfId="5" applyFont="1" applyFill="1" applyBorder="1" applyAlignment="1">
      <alignment horizontal="center"/>
    </xf>
    <xf numFmtId="0" fontId="11" fillId="0" borderId="33" xfId="5" applyFont="1" applyFill="1" applyBorder="1" applyAlignment="1">
      <alignment horizontal="center"/>
    </xf>
    <xf numFmtId="0" fontId="11" fillId="4" borderId="9" xfId="5" applyFont="1" applyFill="1" applyBorder="1" applyAlignment="1">
      <alignment horizontal="center"/>
    </xf>
    <xf numFmtId="0" fontId="11" fillId="3" borderId="28" xfId="5" applyFont="1" applyFill="1" applyBorder="1" applyAlignment="1">
      <alignment horizontal="center"/>
    </xf>
    <xf numFmtId="0" fontId="11" fillId="3" borderId="0" xfId="5" applyFont="1" applyFill="1" applyBorder="1" applyAlignment="1">
      <alignment horizontal="center"/>
    </xf>
    <xf numFmtId="0" fontId="11" fillId="3" borderId="9" xfId="5" applyFont="1" applyFill="1" applyBorder="1" applyAlignment="1">
      <alignment horizontal="center"/>
    </xf>
    <xf numFmtId="0" fontId="11" fillId="3" borderId="33" xfId="5" applyFont="1" applyFill="1" applyBorder="1" applyAlignment="1">
      <alignment horizontal="center"/>
    </xf>
    <xf numFmtId="0" fontId="11" fillId="6" borderId="48" xfId="5" applyFont="1" applyFill="1" applyBorder="1" applyAlignment="1">
      <alignment horizontal="center"/>
    </xf>
    <xf numFmtId="0" fontId="11" fillId="6" borderId="0" xfId="5" applyFont="1" applyFill="1" applyBorder="1" applyAlignment="1">
      <alignment horizontal="center"/>
    </xf>
    <xf numFmtId="0" fontId="11" fillId="6" borderId="30" xfId="5" applyFont="1" applyFill="1" applyBorder="1" applyAlignment="1">
      <alignment horizontal="center"/>
    </xf>
    <xf numFmtId="0" fontId="11" fillId="9" borderId="9" xfId="5" applyFont="1" applyFill="1" applyBorder="1" applyAlignment="1">
      <alignment horizontal="center"/>
    </xf>
    <xf numFmtId="0" fontId="11" fillId="11" borderId="30" xfId="5" applyFont="1" applyFill="1" applyBorder="1" applyAlignment="1">
      <alignment horizontal="center"/>
    </xf>
    <xf numFmtId="0" fontId="34" fillId="5" borderId="54" xfId="5" applyFont="1" applyFill="1" applyBorder="1" applyAlignment="1">
      <alignment horizontal="center"/>
    </xf>
    <xf numFmtId="164" fontId="36" fillId="3" borderId="106" xfId="6" applyNumberFormat="1" applyFont="1" applyFill="1" applyBorder="1" applyAlignment="1">
      <alignment horizontal="center"/>
    </xf>
    <xf numFmtId="0" fontId="36" fillId="3" borderId="107" xfId="5" applyFont="1" applyFill="1" applyBorder="1" applyAlignment="1">
      <alignment horizontal="center"/>
    </xf>
    <xf numFmtId="0" fontId="34" fillId="2" borderId="34" xfId="5" applyFont="1" applyFill="1" applyBorder="1" applyAlignment="1">
      <alignment horizontal="center"/>
    </xf>
    <xf numFmtId="0" fontId="9" fillId="0" borderId="70" xfId="0" applyFont="1" applyFill="1" applyBorder="1" applyAlignment="1"/>
    <xf numFmtId="0" fontId="9" fillId="17" borderId="25" xfId="0" applyFont="1" applyFill="1" applyBorder="1" applyAlignment="1">
      <alignment horizontal="left"/>
    </xf>
    <xf numFmtId="0" fontId="37" fillId="8" borderId="0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left"/>
    </xf>
    <xf numFmtId="49" fontId="8" fillId="2" borderId="23" xfId="0" applyNumberFormat="1" applyFont="1" applyFill="1" applyBorder="1" applyAlignment="1">
      <alignment horizontal="left" indent="1"/>
    </xf>
    <xf numFmtId="49" fontId="8" fillId="2" borderId="61" xfId="0" applyNumberFormat="1" applyFont="1" applyFill="1" applyBorder="1" applyAlignment="1">
      <alignment horizontal="left" indent="1"/>
    </xf>
    <xf numFmtId="0" fontId="8" fillId="2" borderId="2" xfId="0" applyFont="1" applyFill="1" applyBorder="1" applyAlignment="1">
      <alignment horizontal="left" indent="1"/>
    </xf>
    <xf numFmtId="49" fontId="8" fillId="2" borderId="7" xfId="0" applyNumberFormat="1" applyFont="1" applyFill="1" applyBorder="1" applyAlignment="1">
      <alignment horizontal="left" indent="1"/>
    </xf>
    <xf numFmtId="0" fontId="9" fillId="13" borderId="2" xfId="0" applyFont="1" applyFill="1" applyBorder="1" applyAlignment="1">
      <alignment horizontal="left"/>
    </xf>
    <xf numFmtId="0" fontId="9" fillId="2" borderId="12" xfId="0" applyFont="1" applyFill="1" applyBorder="1" applyAlignment="1">
      <alignment horizontal="left"/>
    </xf>
    <xf numFmtId="49" fontId="9" fillId="2" borderId="3" xfId="0" applyNumberFormat="1" applyFont="1" applyFill="1" applyBorder="1" applyAlignment="1">
      <alignment horizontal="left"/>
    </xf>
    <xf numFmtId="0" fontId="9" fillId="19" borderId="12" xfId="0" applyFont="1" applyFill="1" applyBorder="1" applyAlignment="1">
      <alignment horizontal="left"/>
    </xf>
    <xf numFmtId="0" fontId="11" fillId="20" borderId="70" xfId="0" applyFont="1" applyFill="1" applyBorder="1" applyAlignment="1">
      <alignment horizontal="left"/>
    </xf>
    <xf numFmtId="0" fontId="5" fillId="22" borderId="71" xfId="0" applyFont="1" applyFill="1" applyBorder="1" applyAlignment="1"/>
    <xf numFmtId="0" fontId="3" fillId="20" borderId="72" xfId="0" applyFont="1" applyFill="1" applyBorder="1" applyAlignment="1"/>
    <xf numFmtId="49" fontId="8" fillId="2" borderId="2" xfId="0" applyNumberFormat="1" applyFont="1" applyFill="1" applyBorder="1" applyAlignment="1" applyProtection="1">
      <alignment horizontal="left" indent="1"/>
      <protection locked="0"/>
    </xf>
    <xf numFmtId="41" fontId="6" fillId="2" borderId="0" xfId="0" applyNumberFormat="1" applyFont="1" applyFill="1" applyBorder="1"/>
    <xf numFmtId="49" fontId="8" fillId="2" borderId="61" xfId="0" applyNumberFormat="1" applyFont="1" applyFill="1" applyBorder="1" applyAlignment="1" applyProtection="1">
      <alignment horizontal="left" indent="1"/>
      <protection locked="0"/>
    </xf>
    <xf numFmtId="41" fontId="6" fillId="2" borderId="0" xfId="0" applyNumberFormat="1" applyFont="1" applyFill="1"/>
    <xf numFmtId="0" fontId="6" fillId="2" borderId="0" xfId="0" applyFont="1" applyFill="1" applyBorder="1"/>
    <xf numFmtId="0" fontId="9" fillId="23" borderId="2" xfId="0" applyFont="1" applyFill="1" applyBorder="1" applyAlignment="1">
      <alignment horizontal="left"/>
    </xf>
    <xf numFmtId="0" fontId="11" fillId="24" borderId="70" xfId="0" applyFont="1" applyFill="1" applyBorder="1" applyAlignment="1">
      <alignment horizontal="left"/>
    </xf>
    <xf numFmtId="9" fontId="3" fillId="24" borderId="72" xfId="3" applyFont="1" applyFill="1" applyBorder="1" applyAlignment="1"/>
    <xf numFmtId="0" fontId="8" fillId="2" borderId="7" xfId="0" applyFont="1" applyFill="1" applyBorder="1" applyAlignment="1">
      <alignment horizontal="left" indent="1"/>
    </xf>
    <xf numFmtId="0" fontId="8" fillId="2" borderId="60" xfId="2" applyFont="1" applyFill="1" applyBorder="1" applyAlignment="1">
      <alignment horizontal="left" indent="1"/>
    </xf>
    <xf numFmtId="0" fontId="8" fillId="2" borderId="78" xfId="0" applyFont="1" applyFill="1" applyBorder="1" applyAlignment="1">
      <alignment horizontal="left" indent="1"/>
    </xf>
    <xf numFmtId="0" fontId="8" fillId="2" borderId="61" xfId="0" applyFont="1" applyFill="1" applyBorder="1" applyAlignment="1">
      <alignment horizontal="left" indent="1"/>
    </xf>
    <xf numFmtId="0" fontId="9" fillId="25" borderId="2" xfId="0" applyFont="1" applyFill="1" applyBorder="1" applyAlignment="1">
      <alignment horizontal="left"/>
    </xf>
    <xf numFmtId="0" fontId="9" fillId="27" borderId="70" xfId="0" applyFont="1" applyFill="1" applyBorder="1" applyAlignment="1">
      <alignment horizontal="left"/>
    </xf>
    <xf numFmtId="9" fontId="3" fillId="27" borderId="72" xfId="3" applyFont="1" applyFill="1" applyBorder="1" applyAlignment="1"/>
    <xf numFmtId="0" fontId="8" fillId="2" borderId="7" xfId="2" applyFont="1" applyFill="1" applyBorder="1" applyAlignment="1">
      <alignment horizontal="left" indent="1"/>
    </xf>
    <xf numFmtId="0" fontId="9" fillId="32" borderId="2" xfId="0" applyFont="1" applyFill="1" applyBorder="1" applyAlignment="1">
      <alignment horizontal="left"/>
    </xf>
    <xf numFmtId="0" fontId="9" fillId="33" borderId="70" xfId="0" applyFont="1" applyFill="1" applyBorder="1" applyAlignment="1">
      <alignment horizontal="left"/>
    </xf>
    <xf numFmtId="49" fontId="8" fillId="2" borderId="2" xfId="0" applyNumberFormat="1" applyFont="1" applyFill="1" applyBorder="1" applyAlignment="1">
      <alignment horizontal="left" indent="1"/>
    </xf>
    <xf numFmtId="0" fontId="9" fillId="35" borderId="90" xfId="0" applyFont="1" applyFill="1" applyBorder="1" applyAlignment="1">
      <alignment horizontal="left"/>
    </xf>
    <xf numFmtId="0" fontId="8" fillId="2" borderId="10" xfId="0" applyFont="1" applyFill="1" applyBorder="1" applyAlignment="1"/>
    <xf numFmtId="49" fontId="8" fillId="2" borderId="7" xfId="0" applyNumberFormat="1" applyFont="1" applyFill="1" applyBorder="1" applyAlignment="1">
      <alignment horizontal="left"/>
    </xf>
    <xf numFmtId="0" fontId="9" fillId="10" borderId="90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164" fontId="36" fillId="3" borderId="19" xfId="6" applyNumberFormat="1" applyFont="1" applyFill="1" applyBorder="1" applyAlignment="1">
      <alignment horizontal="center"/>
    </xf>
    <xf numFmtId="0" fontId="11" fillId="6" borderId="28" xfId="5" applyFont="1" applyFill="1" applyBorder="1" applyAlignment="1">
      <alignment horizontal="center"/>
    </xf>
    <xf numFmtId="164" fontId="36" fillId="3" borderId="54" xfId="6" applyNumberFormat="1" applyFont="1" applyFill="1" applyBorder="1" applyAlignment="1">
      <alignment horizontal="center"/>
    </xf>
    <xf numFmtId="0" fontId="9" fillId="0" borderId="8" xfId="0" applyFont="1" applyFill="1" applyBorder="1" applyAlignment="1"/>
    <xf numFmtId="0" fontId="9" fillId="17" borderId="75" xfId="0" applyFont="1" applyFill="1" applyBorder="1" applyAlignment="1">
      <alignment horizontal="left"/>
    </xf>
    <xf numFmtId="49" fontId="8" fillId="2" borderId="60" xfId="0" applyNumberFormat="1" applyFont="1" applyFill="1" applyBorder="1" applyAlignment="1">
      <alignment horizontal="left" indent="1"/>
    </xf>
    <xf numFmtId="0" fontId="9" fillId="13" borderId="94" xfId="0" applyFont="1" applyFill="1" applyBorder="1" applyAlignment="1">
      <alignment horizontal="left" indent="2"/>
    </xf>
    <xf numFmtId="0" fontId="9" fillId="2" borderId="75" xfId="0" applyFont="1" applyFill="1" applyBorder="1" applyAlignment="1">
      <alignment horizontal="left"/>
    </xf>
    <xf numFmtId="0" fontId="9" fillId="19" borderId="90" xfId="0" applyFont="1" applyFill="1" applyBorder="1" applyAlignment="1">
      <alignment horizontal="left"/>
    </xf>
    <xf numFmtId="0" fontId="6" fillId="0" borderId="23" xfId="1" applyFont="1" applyBorder="1" applyAlignment="1">
      <alignment horizontal="left" indent="1"/>
    </xf>
    <xf numFmtId="49" fontId="8" fillId="2" borderId="7" xfId="0" applyNumberFormat="1" applyFont="1" applyFill="1" applyBorder="1" applyAlignment="1" applyProtection="1">
      <alignment horizontal="left" indent="1"/>
      <protection locked="0"/>
    </xf>
    <xf numFmtId="49" fontId="8" fillId="2" borderId="9" xfId="0" applyNumberFormat="1" applyFont="1" applyFill="1" applyBorder="1" applyAlignment="1">
      <alignment horizontal="left" indent="1"/>
    </xf>
    <xf numFmtId="0" fontId="9" fillId="23" borderId="90" xfId="0" applyFont="1" applyFill="1" applyBorder="1" applyAlignment="1">
      <alignment horizontal="left"/>
    </xf>
    <xf numFmtId="0" fontId="9" fillId="25" borderId="90" xfId="0" applyFont="1" applyFill="1" applyBorder="1" applyAlignment="1">
      <alignment horizontal="left"/>
    </xf>
    <xf numFmtId="0" fontId="9" fillId="32" borderId="90" xfId="0" applyFont="1" applyFill="1" applyBorder="1" applyAlignment="1">
      <alignment horizontal="left"/>
    </xf>
    <xf numFmtId="0" fontId="6" fillId="0" borderId="9" xfId="1" applyFont="1" applyBorder="1" applyAlignment="1">
      <alignment horizontal="left" indent="1"/>
    </xf>
    <xf numFmtId="49" fontId="8" fillId="2" borderId="64" xfId="0" applyNumberFormat="1" applyFont="1" applyFill="1" applyBorder="1" applyAlignment="1">
      <alignment horizontal="left" indent="1"/>
    </xf>
    <xf numFmtId="49" fontId="9" fillId="2" borderId="70" xfId="0" applyNumberFormat="1" applyFont="1" applyFill="1" applyBorder="1" applyAlignment="1">
      <alignment horizontal="center"/>
    </xf>
    <xf numFmtId="0" fontId="6" fillId="0" borderId="71" xfId="0" applyFont="1" applyFill="1" applyBorder="1" applyAlignment="1"/>
    <xf numFmtId="0" fontId="6" fillId="4" borderId="71" xfId="0" applyFont="1" applyFill="1" applyBorder="1" applyAlignment="1"/>
    <xf numFmtId="0" fontId="9" fillId="38" borderId="9" xfId="0" applyFont="1" applyFill="1" applyBorder="1" applyAlignment="1">
      <alignment horizontal="right"/>
    </xf>
    <xf numFmtId="49" fontId="9" fillId="2" borderId="75" xfId="0" applyNumberFormat="1" applyFont="1" applyFill="1" applyBorder="1" applyAlignment="1">
      <alignment horizontal="right"/>
    </xf>
    <xf numFmtId="0" fontId="9" fillId="10" borderId="47" xfId="0" applyFont="1" applyFill="1" applyBorder="1" applyAlignment="1">
      <alignment horizontal="left"/>
    </xf>
    <xf numFmtId="0" fontId="9" fillId="6" borderId="9" xfId="0" applyFont="1" applyFill="1" applyBorder="1" applyAlignment="1">
      <alignment horizontal="left"/>
    </xf>
    <xf numFmtId="0" fontId="13" fillId="10" borderId="50" xfId="0" applyFont="1" applyFill="1" applyBorder="1" applyAlignment="1">
      <alignment horizontal="right"/>
    </xf>
    <xf numFmtId="0" fontId="42" fillId="2" borderId="0" xfId="0" applyFont="1" applyFill="1" applyBorder="1" applyAlignment="1"/>
    <xf numFmtId="0" fontId="4" fillId="2" borderId="0" xfId="0" applyFont="1" applyFill="1" applyBorder="1" applyAlignment="1"/>
    <xf numFmtId="0" fontId="43" fillId="2" borderId="0" xfId="0" applyFont="1" applyFill="1" applyBorder="1" applyAlignment="1"/>
    <xf numFmtId="0" fontId="43" fillId="0" borderId="0" xfId="0" applyFont="1" applyFill="1" applyAlignment="1"/>
    <xf numFmtId="165" fontId="9" fillId="0" borderId="0" xfId="0" applyNumberFormat="1" applyFont="1" applyFill="1" applyAlignment="1"/>
    <xf numFmtId="165" fontId="9" fillId="4" borderId="0" xfId="0" applyNumberFormat="1" applyFont="1" applyFill="1" applyAlignment="1"/>
    <xf numFmtId="0" fontId="9" fillId="2" borderId="0" xfId="0" applyFont="1" applyFill="1" applyAlignment="1"/>
    <xf numFmtId="164" fontId="9" fillId="2" borderId="0" xfId="3" applyNumberFormat="1" applyFont="1" applyFill="1" applyAlignment="1"/>
    <xf numFmtId="0" fontId="45" fillId="2" borderId="0" xfId="0" applyFont="1" applyFill="1" applyAlignment="1"/>
    <xf numFmtId="0" fontId="3" fillId="2" borderId="0" xfId="0" applyFont="1" applyFill="1" applyBorder="1" applyAlignment="1"/>
    <xf numFmtId="0" fontId="8" fillId="2" borderId="0" xfId="0" applyFont="1" applyFill="1" applyAlignment="1"/>
    <xf numFmtId="0" fontId="6" fillId="2" borderId="0" xfId="0" applyFont="1" applyFill="1" applyBorder="1" applyAlignment="1"/>
    <xf numFmtId="0" fontId="8" fillId="0" borderId="0" xfId="0" applyFont="1" applyFill="1" applyAlignment="1"/>
    <xf numFmtId="41" fontId="8" fillId="0" borderId="0" xfId="0" applyNumberFormat="1" applyFont="1" applyFill="1" applyAlignment="1"/>
    <xf numFmtId="0" fontId="8" fillId="4" borderId="0" xfId="0" applyFont="1" applyFill="1" applyAlignment="1"/>
    <xf numFmtId="41" fontId="9" fillId="0" borderId="0" xfId="0" applyNumberFormat="1" applyFont="1" applyFill="1" applyAlignment="1"/>
    <xf numFmtId="0" fontId="40" fillId="2" borderId="0" xfId="0" applyFont="1" applyFill="1" applyBorder="1" applyAlignment="1"/>
    <xf numFmtId="0" fontId="6" fillId="0" borderId="0" xfId="0" applyFont="1" applyFill="1" applyAlignment="1"/>
    <xf numFmtId="0" fontId="6" fillId="4" borderId="0" xfId="0" applyFont="1" applyFill="1" applyAlignment="1"/>
    <xf numFmtId="41" fontId="9" fillId="10" borderId="17" xfId="0" applyNumberFormat="1" applyFont="1" applyFill="1" applyBorder="1" applyAlignment="1"/>
    <xf numFmtId="41" fontId="9" fillId="38" borderId="9" xfId="0" applyNumberFormat="1" applyFont="1" applyFill="1" applyBorder="1" applyAlignment="1">
      <alignment horizontal="right"/>
    </xf>
    <xf numFmtId="41" fontId="9" fillId="38" borderId="25" xfId="0" applyNumberFormat="1" applyFont="1" applyFill="1" applyBorder="1" applyAlignment="1">
      <alignment horizontal="right"/>
    </xf>
    <xf numFmtId="0" fontId="11" fillId="9" borderId="27" xfId="5" applyFont="1" applyFill="1" applyBorder="1" applyAlignment="1">
      <alignment horizontal="center"/>
    </xf>
    <xf numFmtId="0" fontId="11" fillId="9" borderId="28" xfId="5" applyFont="1" applyFill="1" applyBorder="1" applyAlignment="1">
      <alignment horizontal="center"/>
    </xf>
    <xf numFmtId="41" fontId="8" fillId="6" borderId="27" xfId="0" applyNumberFormat="1" applyFont="1" applyFill="1" applyBorder="1" applyAlignment="1"/>
    <xf numFmtId="41" fontId="8" fillId="6" borderId="28" xfId="0" applyNumberFormat="1" applyFont="1" applyFill="1" applyBorder="1" applyAlignment="1"/>
    <xf numFmtId="41" fontId="9" fillId="15" borderId="29" xfId="0" applyNumberFormat="1" applyFont="1" applyFill="1" applyBorder="1" applyAlignment="1"/>
    <xf numFmtId="41" fontId="8" fillId="8" borderId="27" xfId="0" applyNumberFormat="1" applyFont="1" applyFill="1" applyBorder="1" applyAlignment="1"/>
    <xf numFmtId="41" fontId="8" fillId="8" borderId="29" xfId="0" applyNumberFormat="1" applyFont="1" applyFill="1" applyBorder="1" applyAlignment="1"/>
    <xf numFmtId="41" fontId="9" fillId="31" borderId="27" xfId="0" applyNumberFormat="1" applyFont="1" applyFill="1" applyBorder="1" applyAlignment="1"/>
    <xf numFmtId="41" fontId="8" fillId="9" borderId="28" xfId="0" applyNumberFormat="1" applyFont="1" applyFill="1" applyBorder="1" applyAlignment="1"/>
    <xf numFmtId="41" fontId="8" fillId="9" borderId="65" xfId="0" applyNumberFormat="1" applyFont="1" applyFill="1" applyBorder="1" applyAlignment="1"/>
    <xf numFmtId="41" fontId="8" fillId="8" borderId="82" xfId="0" applyNumberFormat="1" applyFont="1" applyFill="1" applyBorder="1" applyAlignment="1"/>
    <xf numFmtId="41" fontId="8" fillId="8" borderId="28" xfId="0" applyNumberFormat="1" applyFont="1" applyFill="1" applyBorder="1" applyAlignment="1">
      <alignment horizontal="right"/>
    </xf>
    <xf numFmtId="41" fontId="9" fillId="12" borderId="28" xfId="0" applyNumberFormat="1" applyFont="1" applyFill="1" applyBorder="1" applyAlignment="1"/>
    <xf numFmtId="41" fontId="13" fillId="10" borderId="117" xfId="0" applyNumberFormat="1" applyFont="1" applyFill="1" applyBorder="1" applyAlignment="1"/>
    <xf numFmtId="41" fontId="8" fillId="8" borderId="76" xfId="0" applyNumberFormat="1" applyFont="1" applyFill="1" applyBorder="1" applyAlignment="1"/>
    <xf numFmtId="9" fontId="9" fillId="9" borderId="21" xfId="3" applyFont="1" applyFill="1" applyBorder="1" applyAlignment="1"/>
    <xf numFmtId="0" fontId="11" fillId="6" borderId="110" xfId="5" applyFont="1" applyFill="1" applyBorder="1" applyAlignment="1">
      <alignment horizontal="center"/>
    </xf>
    <xf numFmtId="0" fontId="11" fillId="6" borderId="33" xfId="5" applyFont="1" applyFill="1" applyBorder="1" applyAlignment="1">
      <alignment horizontal="center"/>
    </xf>
    <xf numFmtId="41" fontId="8" fillId="6" borderId="110" xfId="0" applyNumberFormat="1" applyFont="1" applyFill="1" applyBorder="1" applyAlignment="1"/>
    <xf numFmtId="41" fontId="8" fillId="8" borderId="89" xfId="0" applyNumberFormat="1" applyFont="1" applyFill="1" applyBorder="1" applyAlignment="1"/>
    <xf numFmtId="41" fontId="8" fillId="6" borderId="33" xfId="0" applyNumberFormat="1" applyFont="1" applyFill="1" applyBorder="1" applyAlignment="1"/>
    <xf numFmtId="41" fontId="9" fillId="8" borderId="110" xfId="0" applyNumberFormat="1" applyFont="1" applyFill="1" applyBorder="1" applyAlignment="1"/>
    <xf numFmtId="41" fontId="9" fillId="8" borderId="111" xfId="0" applyNumberFormat="1" applyFont="1" applyFill="1" applyBorder="1" applyAlignment="1"/>
    <xf numFmtId="41" fontId="8" fillId="8" borderId="88" xfId="0" applyNumberFormat="1" applyFont="1" applyFill="1" applyBorder="1" applyAlignment="1"/>
    <xf numFmtId="41" fontId="8" fillId="8" borderId="110" xfId="0" applyNumberFormat="1" applyFont="1" applyFill="1" applyBorder="1" applyAlignment="1"/>
    <xf numFmtId="41" fontId="8" fillId="8" borderId="109" xfId="0" applyNumberFormat="1" applyFont="1" applyFill="1" applyBorder="1" applyAlignment="1"/>
    <xf numFmtId="41" fontId="13" fillId="10" borderId="38" xfId="0" applyNumberFormat="1" applyFont="1" applyFill="1" applyBorder="1" applyAlignment="1"/>
    <xf numFmtId="41" fontId="6" fillId="3" borderId="118" xfId="0" applyNumberFormat="1" applyFont="1" applyFill="1" applyBorder="1" applyAlignment="1"/>
    <xf numFmtId="49" fontId="8" fillId="2" borderId="12" xfId="0" applyNumberFormat="1" applyFont="1" applyFill="1" applyBorder="1" applyAlignment="1" applyProtection="1">
      <alignment horizontal="left" indent="1"/>
      <protection locked="0"/>
    </xf>
    <xf numFmtId="41" fontId="6" fillId="2" borderId="122" xfId="0" applyNumberFormat="1" applyFont="1" applyFill="1" applyBorder="1" applyAlignment="1"/>
    <xf numFmtId="41" fontId="8" fillId="9" borderId="24" xfId="0" applyNumberFormat="1" applyFont="1" applyFill="1" applyBorder="1" applyAlignment="1"/>
    <xf numFmtId="41" fontId="8" fillId="9" borderId="27" xfId="0" applyNumberFormat="1" applyFont="1" applyFill="1" applyBorder="1" applyAlignment="1"/>
    <xf numFmtId="41" fontId="9" fillId="11" borderId="59" xfId="0" applyNumberFormat="1" applyFont="1" applyFill="1" applyBorder="1" applyAlignment="1"/>
    <xf numFmtId="9" fontId="9" fillId="5" borderId="105" xfId="3" applyFont="1" applyFill="1" applyBorder="1" applyAlignment="1"/>
    <xf numFmtId="9" fontId="21" fillId="41" borderId="55" xfId="9" applyNumberFormat="1" applyFont="1" applyBorder="1" applyAlignment="1"/>
    <xf numFmtId="9" fontId="21" fillId="40" borderId="55" xfId="8" applyNumberFormat="1" applyFont="1" applyBorder="1" applyAlignment="1"/>
    <xf numFmtId="0" fontId="25" fillId="2" borderId="0" xfId="0" applyFont="1" applyFill="1" applyAlignment="1">
      <alignment horizontal="center"/>
    </xf>
    <xf numFmtId="41" fontId="44" fillId="12" borderId="30" xfId="0" applyNumberFormat="1" applyFont="1" applyFill="1" applyBorder="1" applyAlignment="1"/>
    <xf numFmtId="41" fontId="44" fillId="12" borderId="59" xfId="0" applyNumberFormat="1" applyFont="1" applyFill="1" applyBorder="1" applyAlignment="1"/>
    <xf numFmtId="41" fontId="44" fillId="11" borderId="30" xfId="0" applyNumberFormat="1" applyFont="1" applyFill="1" applyBorder="1" applyAlignment="1"/>
    <xf numFmtId="41" fontId="7" fillId="12" borderId="30" xfId="0" applyNumberFormat="1" applyFont="1" applyFill="1" applyBorder="1" applyAlignment="1"/>
    <xf numFmtId="41" fontId="7" fillId="12" borderId="66" xfId="0" applyNumberFormat="1" applyFont="1" applyFill="1" applyBorder="1" applyAlignment="1"/>
    <xf numFmtId="41" fontId="9" fillId="38" borderId="24" xfId="0" applyNumberFormat="1" applyFont="1" applyFill="1" applyBorder="1" applyAlignment="1">
      <alignment horizontal="right"/>
    </xf>
    <xf numFmtId="41" fontId="8" fillId="8" borderId="9" xfId="0" applyNumberFormat="1" applyFont="1" applyFill="1" applyBorder="1" applyAlignment="1">
      <alignment horizontal="right"/>
    </xf>
    <xf numFmtId="41" fontId="8" fillId="8" borderId="25" xfId="0" applyNumberFormat="1" applyFont="1" applyFill="1" applyBorder="1" applyAlignment="1"/>
    <xf numFmtId="41" fontId="9" fillId="12" borderId="33" xfId="0" applyNumberFormat="1" applyFont="1" applyFill="1" applyBorder="1" applyAlignment="1"/>
    <xf numFmtId="41" fontId="9" fillId="12" borderId="9" xfId="0" applyNumberFormat="1" applyFont="1" applyFill="1" applyBorder="1" applyAlignment="1"/>
    <xf numFmtId="41" fontId="9" fillId="15" borderId="25" xfId="0" applyNumberFormat="1" applyFont="1" applyFill="1" applyBorder="1" applyAlignment="1"/>
    <xf numFmtId="41" fontId="9" fillId="38" borderId="27" xfId="0" applyNumberFormat="1" applyFont="1" applyFill="1" applyBorder="1" applyAlignment="1">
      <alignment horizontal="right"/>
    </xf>
    <xf numFmtId="41" fontId="9" fillId="38" borderId="29" xfId="0" applyNumberFormat="1" applyFont="1" applyFill="1" applyBorder="1" applyAlignment="1">
      <alignment horizontal="right"/>
    </xf>
    <xf numFmtId="0" fontId="11" fillId="9" borderId="13" xfId="5" applyFont="1" applyFill="1" applyBorder="1" applyAlignment="1">
      <alignment horizontal="center"/>
    </xf>
    <xf numFmtId="0" fontId="11" fillId="9" borderId="0" xfId="5" applyFont="1" applyFill="1" applyBorder="1" applyAlignment="1">
      <alignment horizontal="center"/>
    </xf>
    <xf numFmtId="41" fontId="8" fillId="9" borderId="13" xfId="0" applyNumberFormat="1" applyFont="1" applyFill="1" applyBorder="1" applyAlignment="1"/>
    <xf numFmtId="41" fontId="8" fillId="9" borderId="0" xfId="0" applyNumberFormat="1" applyFont="1" applyFill="1" applyBorder="1" applyAlignment="1"/>
    <xf numFmtId="41" fontId="8" fillId="9" borderId="62" xfId="0" applyNumberFormat="1" applyFont="1" applyFill="1" applyBorder="1" applyAlignment="1"/>
    <xf numFmtId="9" fontId="9" fillId="3" borderId="0" xfId="3" applyFont="1" applyFill="1" applyBorder="1" applyAlignment="1"/>
    <xf numFmtId="165" fontId="44" fillId="0" borderId="1" xfId="0" applyNumberFormat="1" applyFont="1" applyFill="1" applyBorder="1" applyAlignment="1">
      <alignment horizontal="center"/>
    </xf>
    <xf numFmtId="0" fontId="33" fillId="2" borderId="0" xfId="5" applyFont="1" applyFill="1" applyBorder="1" applyAlignment="1">
      <alignment horizontal="center"/>
    </xf>
  </cellXfs>
  <cellStyles count="10">
    <cellStyle name="40% - Accent2" xfId="7" builtinId="35"/>
    <cellStyle name="60% - Accent3" xfId="8" builtinId="40"/>
    <cellStyle name="60% - Accent6" xfId="9" builtinId="52"/>
    <cellStyle name="Normal" xfId="0" builtinId="0"/>
    <cellStyle name="Normal 2" xfId="5" xr:uid="{00000000-0005-0000-0000-000001000000}"/>
    <cellStyle name="Normal 3" xfId="1" xr:uid="{00000000-0005-0000-0000-000002000000}"/>
    <cellStyle name="Normal 4" xfId="4" xr:uid="{00000000-0005-0000-0000-000003000000}"/>
    <cellStyle name="Normal_enrl-degree-programs-comparison" xfId="2" xr:uid="{00000000-0005-0000-0000-000004000000}"/>
    <cellStyle name="Percent" xfId="3" builtinId="5"/>
    <cellStyle name="Percent 2" xfId="6" xr:uid="{00000000-0005-0000-0000-000006000000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A143"/>
  <sheetViews>
    <sheetView showGridLines="0" tabSelected="1" topLeftCell="A86" zoomScaleNormal="100" zoomScaleSheetLayoutView="75" workbookViewId="0">
      <selection activeCell="AK101" sqref="AK101"/>
    </sheetView>
  </sheetViews>
  <sheetFormatPr defaultRowHeight="12" x14ac:dyDescent="0.2"/>
  <cols>
    <col min="1" max="1" width="49.28515625" style="337" customWidth="1"/>
    <col min="2" max="7" width="7.7109375" style="337" hidden="1" customWidth="1"/>
    <col min="8" max="11" width="7.7109375" style="684" hidden="1" customWidth="1"/>
    <col min="12" max="12" width="7.7109375" style="685" hidden="1" customWidth="1"/>
    <col min="13" max="14" width="7.7109375" style="684" hidden="1" customWidth="1"/>
    <col min="15" max="16" width="7.7109375" style="338" hidden="1" customWidth="1"/>
    <col min="17" max="17" width="6.7109375" style="338" hidden="1" customWidth="1"/>
    <col min="18" max="18" width="7.42578125" style="338" hidden="1" customWidth="1"/>
    <col min="19" max="19" width="6.7109375" style="338" customWidth="1"/>
    <col min="20" max="20" width="6.7109375" style="338" hidden="1" customWidth="1"/>
    <col min="21" max="23" width="7.7109375" style="338" hidden="1" customWidth="1"/>
    <col min="24" max="25" width="7.7109375" style="338" customWidth="1"/>
    <col min="26" max="26" width="8.42578125" style="338" bestFit="1" customWidth="1"/>
    <col min="27" max="27" width="8.7109375" style="338" customWidth="1"/>
    <col min="28" max="29" width="8.42578125" style="338" customWidth="1"/>
    <col min="30" max="30" width="10.140625" style="19" bestFit="1" customWidth="1"/>
    <col min="31" max="31" width="6.85546875" style="340" bestFit="1" customWidth="1"/>
    <col min="32" max="32" width="7.7109375" style="19" bestFit="1" customWidth="1"/>
    <col min="33" max="33" width="7.42578125" style="336" bestFit="1" customWidth="1"/>
    <col min="34" max="34" width="7.85546875" style="554" customWidth="1"/>
    <col min="35" max="35" width="9.42578125" style="552" customWidth="1"/>
    <col min="36" max="37" width="9.140625" style="552" customWidth="1"/>
    <col min="38" max="42" width="9.140625" style="17" customWidth="1"/>
    <col min="43" max="16384" width="9.140625" style="8"/>
  </cols>
  <sheetData>
    <row r="1" spans="1:183" ht="15.75" x14ac:dyDescent="0.25">
      <c r="A1" s="555" t="s">
        <v>139</v>
      </c>
      <c r="B1" s="555"/>
      <c r="C1" s="555"/>
      <c r="D1" s="556"/>
      <c r="E1" s="556"/>
      <c r="F1" s="557"/>
      <c r="G1" s="556"/>
      <c r="H1" s="558"/>
      <c r="I1" s="558"/>
      <c r="J1" s="558"/>
      <c r="K1" s="558"/>
      <c r="L1" s="559"/>
      <c r="M1" s="558"/>
      <c r="N1" s="558"/>
      <c r="O1" s="558"/>
      <c r="P1" s="558"/>
      <c r="Q1" s="558"/>
      <c r="R1" s="558"/>
      <c r="S1" s="558"/>
      <c r="T1" s="558"/>
      <c r="U1" s="558"/>
      <c r="V1" s="558"/>
      <c r="W1" s="558"/>
      <c r="X1" s="558"/>
      <c r="Y1" s="558"/>
      <c r="Z1" s="558"/>
      <c r="AA1" s="558"/>
      <c r="AB1" s="558"/>
      <c r="AC1" s="558"/>
      <c r="AD1" s="556"/>
      <c r="AE1" s="560"/>
      <c r="AF1" s="354"/>
      <c r="AG1" s="357"/>
      <c r="AH1" s="533"/>
      <c r="AI1" s="534"/>
      <c r="AJ1" s="534"/>
      <c r="AK1" s="534"/>
      <c r="AL1" s="355"/>
      <c r="AM1" s="355"/>
      <c r="AN1" s="355"/>
      <c r="AO1" s="355"/>
      <c r="AP1" s="355"/>
      <c r="AQ1" s="353"/>
      <c r="AR1" s="353"/>
      <c r="AS1" s="353"/>
      <c r="AT1" s="353"/>
      <c r="AU1" s="353"/>
      <c r="AV1" s="353"/>
      <c r="AW1" s="353"/>
      <c r="AX1" s="353"/>
      <c r="AY1" s="353"/>
      <c r="AZ1" s="353"/>
      <c r="BA1" s="353"/>
      <c r="BB1" s="353"/>
      <c r="BC1" s="353"/>
      <c r="BD1" s="353"/>
      <c r="BE1" s="353"/>
      <c r="BF1" s="353"/>
      <c r="BG1" s="353"/>
      <c r="BH1" s="353"/>
      <c r="BI1" s="353"/>
      <c r="BJ1" s="353"/>
      <c r="BK1" s="353"/>
      <c r="BL1" s="353"/>
      <c r="BM1" s="353"/>
      <c r="BN1" s="353"/>
      <c r="BO1" s="353"/>
      <c r="BP1" s="353"/>
      <c r="BQ1" s="353"/>
      <c r="BR1" s="353"/>
      <c r="BS1" s="353"/>
      <c r="BT1" s="353"/>
      <c r="BU1" s="353"/>
      <c r="BV1" s="353"/>
      <c r="BW1" s="353"/>
      <c r="BX1" s="353"/>
      <c r="BY1" s="353"/>
      <c r="BZ1" s="353"/>
      <c r="CA1" s="353"/>
      <c r="CB1" s="353"/>
      <c r="CC1" s="353"/>
      <c r="CD1" s="353"/>
      <c r="CE1" s="353"/>
      <c r="CF1" s="353"/>
      <c r="CG1" s="353"/>
      <c r="CH1" s="353"/>
      <c r="CI1" s="353"/>
      <c r="CJ1" s="353"/>
      <c r="CK1" s="353"/>
      <c r="CL1" s="353"/>
      <c r="CM1" s="353"/>
      <c r="CN1" s="353"/>
      <c r="CO1" s="353"/>
      <c r="CP1" s="353"/>
      <c r="CQ1" s="353"/>
      <c r="CR1" s="353"/>
      <c r="CS1" s="353"/>
      <c r="CT1" s="353"/>
      <c r="CU1" s="353"/>
      <c r="CV1" s="353"/>
      <c r="CW1" s="353"/>
      <c r="CX1" s="353"/>
      <c r="CY1" s="353"/>
      <c r="CZ1" s="353"/>
      <c r="DA1" s="353"/>
      <c r="DB1" s="353"/>
      <c r="DC1" s="353"/>
      <c r="DD1" s="353"/>
      <c r="DE1" s="353"/>
      <c r="DF1" s="353"/>
      <c r="DG1" s="353"/>
      <c r="DH1" s="353"/>
      <c r="DI1" s="353"/>
      <c r="DJ1" s="353"/>
      <c r="DK1" s="353"/>
      <c r="DL1" s="353"/>
      <c r="DM1" s="353"/>
      <c r="DN1" s="353"/>
      <c r="DO1" s="353"/>
      <c r="DP1" s="353"/>
      <c r="DQ1" s="353"/>
      <c r="DR1" s="353"/>
      <c r="DS1" s="353"/>
      <c r="DT1" s="353"/>
      <c r="DU1" s="353"/>
      <c r="DV1" s="353"/>
      <c r="DW1" s="353"/>
      <c r="DX1" s="353"/>
      <c r="DY1" s="353"/>
      <c r="DZ1" s="353"/>
      <c r="EA1" s="353"/>
      <c r="EB1" s="353"/>
      <c r="EC1" s="353"/>
      <c r="ED1" s="353"/>
      <c r="EE1" s="353"/>
      <c r="EF1" s="353"/>
      <c r="EG1" s="353"/>
      <c r="EH1" s="353"/>
      <c r="EI1" s="353"/>
      <c r="EJ1" s="353"/>
      <c r="EK1" s="353"/>
      <c r="EL1" s="353"/>
      <c r="EM1" s="353"/>
      <c r="EN1" s="353"/>
      <c r="EO1" s="353"/>
      <c r="EP1" s="353"/>
      <c r="EQ1" s="353"/>
      <c r="ER1" s="353"/>
      <c r="ES1" s="353"/>
      <c r="ET1" s="353"/>
      <c r="EU1" s="353"/>
      <c r="EV1" s="353"/>
      <c r="EW1" s="353"/>
      <c r="EX1" s="353"/>
      <c r="EY1" s="353"/>
      <c r="EZ1" s="353"/>
      <c r="FA1" s="353"/>
      <c r="FB1" s="353"/>
      <c r="FC1" s="353"/>
      <c r="FD1" s="353"/>
      <c r="FE1" s="353"/>
      <c r="FF1" s="353"/>
      <c r="FG1" s="353"/>
      <c r="FH1" s="353"/>
      <c r="FI1" s="353"/>
      <c r="FJ1" s="353"/>
      <c r="FK1" s="353"/>
      <c r="FL1" s="353"/>
      <c r="FM1" s="353"/>
      <c r="FN1" s="353"/>
      <c r="FO1" s="353"/>
      <c r="FP1" s="353"/>
      <c r="FQ1" s="353"/>
      <c r="FR1" s="353"/>
      <c r="FS1" s="353"/>
      <c r="FT1" s="353"/>
      <c r="FU1" s="353"/>
      <c r="FV1" s="353"/>
      <c r="FW1" s="353"/>
      <c r="FX1" s="353"/>
      <c r="FY1" s="353"/>
      <c r="FZ1" s="353"/>
      <c r="GA1" s="353"/>
    </row>
    <row r="2" spans="1:183" ht="15.75" x14ac:dyDescent="0.25">
      <c r="A2" s="746"/>
      <c r="B2" s="746"/>
      <c r="C2" s="746"/>
      <c r="D2" s="746"/>
      <c r="E2" s="746"/>
      <c r="F2" s="746"/>
      <c r="G2" s="746"/>
      <c r="H2" s="746"/>
      <c r="I2" s="746"/>
      <c r="J2" s="746"/>
      <c r="K2" s="746"/>
      <c r="L2" s="746"/>
      <c r="M2" s="746"/>
      <c r="N2" s="746"/>
      <c r="O2" s="746"/>
      <c r="P2" s="746"/>
      <c r="Q2" s="746"/>
      <c r="R2" s="746"/>
      <c r="S2" s="746"/>
      <c r="T2" s="746"/>
      <c r="U2" s="746"/>
      <c r="V2" s="746"/>
      <c r="W2" s="746"/>
      <c r="X2" s="746"/>
      <c r="Y2" s="746"/>
      <c r="Z2" s="746"/>
      <c r="AA2" s="746"/>
      <c r="AB2" s="746"/>
      <c r="AC2" s="746"/>
      <c r="AD2" s="746"/>
      <c r="AE2" s="746"/>
      <c r="AF2" s="746"/>
      <c r="AG2" s="746"/>
      <c r="AH2" s="533"/>
      <c r="AI2" s="534"/>
      <c r="AJ2" s="534"/>
      <c r="AK2" s="534"/>
      <c r="AL2" s="355"/>
      <c r="AM2" s="355"/>
      <c r="AN2" s="355"/>
      <c r="AO2" s="355"/>
      <c r="AP2" s="355"/>
      <c r="AQ2" s="353"/>
      <c r="AR2" s="353"/>
      <c r="AS2" s="353"/>
      <c r="AT2" s="353"/>
      <c r="AU2" s="353"/>
      <c r="AV2" s="353"/>
      <c r="AW2" s="353"/>
      <c r="AX2" s="353"/>
      <c r="AY2" s="353"/>
      <c r="AZ2" s="353"/>
      <c r="BA2" s="353"/>
      <c r="BB2" s="353"/>
      <c r="BC2" s="353"/>
      <c r="BD2" s="353"/>
      <c r="BE2" s="353"/>
      <c r="BF2" s="353"/>
      <c r="BG2" s="353"/>
      <c r="BH2" s="353"/>
      <c r="BI2" s="353"/>
      <c r="BJ2" s="353"/>
      <c r="BK2" s="353"/>
      <c r="BL2" s="353"/>
      <c r="BM2" s="353"/>
      <c r="BN2" s="353"/>
      <c r="BO2" s="353"/>
      <c r="BP2" s="353"/>
      <c r="BQ2" s="353"/>
      <c r="BR2" s="353"/>
      <c r="BS2" s="353"/>
      <c r="BT2" s="353"/>
      <c r="BU2" s="353"/>
      <c r="BV2" s="353"/>
      <c r="BW2" s="353"/>
      <c r="BX2" s="353"/>
      <c r="BY2" s="353"/>
      <c r="BZ2" s="353"/>
      <c r="CA2" s="353"/>
      <c r="CB2" s="353"/>
      <c r="CC2" s="353"/>
      <c r="CD2" s="353"/>
      <c r="CE2" s="353"/>
      <c r="CF2" s="353"/>
      <c r="CG2" s="353"/>
      <c r="CH2" s="353"/>
      <c r="CI2" s="353"/>
      <c r="CJ2" s="353"/>
      <c r="CK2" s="353"/>
      <c r="CL2" s="353"/>
      <c r="CM2" s="353"/>
      <c r="CN2" s="353"/>
      <c r="CO2" s="353"/>
      <c r="CP2" s="353"/>
      <c r="CQ2" s="353"/>
      <c r="CR2" s="353"/>
      <c r="CS2" s="353"/>
      <c r="CT2" s="353"/>
      <c r="CU2" s="353"/>
      <c r="CV2" s="353"/>
      <c r="CW2" s="353"/>
      <c r="CX2" s="353"/>
      <c r="CY2" s="353"/>
      <c r="CZ2" s="353"/>
      <c r="DA2" s="353"/>
      <c r="DB2" s="353"/>
      <c r="DC2" s="353"/>
      <c r="DD2" s="353"/>
      <c r="DE2" s="353"/>
      <c r="DF2" s="353"/>
      <c r="DG2" s="353"/>
      <c r="DH2" s="353"/>
      <c r="DI2" s="353"/>
      <c r="DJ2" s="353"/>
      <c r="DK2" s="353"/>
      <c r="DL2" s="353"/>
      <c r="DM2" s="353"/>
      <c r="DN2" s="353"/>
      <c r="DO2" s="353"/>
      <c r="DP2" s="353"/>
      <c r="DQ2" s="353"/>
      <c r="DR2" s="353"/>
      <c r="DS2" s="353"/>
      <c r="DT2" s="353"/>
      <c r="DU2" s="353"/>
      <c r="DV2" s="353"/>
      <c r="DW2" s="353"/>
      <c r="DX2" s="353"/>
      <c r="DY2" s="353"/>
      <c r="DZ2" s="353"/>
      <c r="EA2" s="353"/>
      <c r="EB2" s="353"/>
      <c r="EC2" s="353"/>
      <c r="ED2" s="353"/>
      <c r="EE2" s="353"/>
      <c r="EF2" s="353"/>
      <c r="EG2" s="353"/>
      <c r="EH2" s="353"/>
      <c r="EI2" s="353"/>
      <c r="EJ2" s="353"/>
      <c r="EK2" s="353"/>
      <c r="EL2" s="353"/>
      <c r="EM2" s="353"/>
      <c r="EN2" s="353"/>
      <c r="EO2" s="353"/>
      <c r="EP2" s="353"/>
      <c r="EQ2" s="353"/>
      <c r="ER2" s="353"/>
      <c r="ES2" s="353"/>
      <c r="ET2" s="353"/>
      <c r="EU2" s="353"/>
      <c r="EV2" s="353"/>
      <c r="EW2" s="353"/>
      <c r="EX2" s="353"/>
      <c r="EY2" s="353"/>
      <c r="EZ2" s="353"/>
      <c r="FA2" s="353"/>
      <c r="FB2" s="353"/>
      <c r="FC2" s="353"/>
      <c r="FD2" s="353"/>
      <c r="FE2" s="353"/>
      <c r="FF2" s="353"/>
      <c r="FG2" s="353"/>
      <c r="FH2" s="353"/>
      <c r="FI2" s="353"/>
      <c r="FJ2" s="353"/>
      <c r="FK2" s="353"/>
      <c r="FL2" s="353"/>
      <c r="FM2" s="353"/>
      <c r="FN2" s="353"/>
      <c r="FO2" s="353"/>
      <c r="FP2" s="353"/>
      <c r="FQ2" s="353"/>
      <c r="FR2" s="353"/>
      <c r="FS2" s="353"/>
      <c r="FT2" s="353"/>
      <c r="FU2" s="353"/>
      <c r="FV2" s="353"/>
      <c r="FW2" s="353"/>
      <c r="FX2" s="353"/>
      <c r="FY2" s="353"/>
      <c r="FZ2" s="353"/>
      <c r="GA2" s="353"/>
    </row>
    <row r="3" spans="1:183" ht="15.75" x14ac:dyDescent="0.25">
      <c r="A3" s="555"/>
      <c r="B3" s="555"/>
      <c r="C3" s="555"/>
      <c r="D3" s="556"/>
      <c r="E3" s="556"/>
      <c r="F3" s="557"/>
      <c r="G3" s="556"/>
      <c r="H3" s="558"/>
      <c r="I3" s="558"/>
      <c r="J3" s="558"/>
      <c r="K3" s="558"/>
      <c r="L3" s="559"/>
      <c r="M3" s="558"/>
      <c r="N3" s="558"/>
      <c r="O3" s="558"/>
      <c r="P3" s="558"/>
      <c r="Q3" s="558"/>
      <c r="R3" s="558"/>
      <c r="S3" s="558"/>
      <c r="T3" s="558"/>
      <c r="U3" s="558"/>
      <c r="V3" s="558"/>
      <c r="W3" s="558"/>
      <c r="X3" s="558"/>
      <c r="Y3" s="558"/>
      <c r="Z3" s="558"/>
      <c r="AA3" s="558"/>
      <c r="AB3" s="558"/>
      <c r="AC3" s="558"/>
      <c r="AD3" s="556"/>
      <c r="AE3" s="560"/>
      <c r="AF3" s="354"/>
      <c r="AG3" s="372"/>
      <c r="AH3" s="533"/>
      <c r="AI3" s="534"/>
      <c r="AJ3" s="534"/>
      <c r="AK3" s="534"/>
      <c r="AL3" s="355"/>
      <c r="AM3" s="355"/>
      <c r="AN3" s="355"/>
      <c r="AO3" s="355"/>
      <c r="AP3" s="355"/>
      <c r="AQ3" s="353"/>
      <c r="AR3" s="353"/>
      <c r="AS3" s="353"/>
      <c r="AT3" s="353"/>
      <c r="AU3" s="353"/>
      <c r="AV3" s="353"/>
      <c r="AW3" s="353"/>
      <c r="AX3" s="353"/>
      <c r="AY3" s="353"/>
      <c r="AZ3" s="353"/>
      <c r="BA3" s="353"/>
      <c r="BB3" s="353"/>
      <c r="BC3" s="353"/>
      <c r="BD3" s="353"/>
      <c r="BE3" s="353"/>
      <c r="BF3" s="353"/>
      <c r="BG3" s="353"/>
      <c r="BH3" s="353"/>
      <c r="BI3" s="353"/>
      <c r="BJ3" s="353"/>
      <c r="BK3" s="353"/>
      <c r="BL3" s="353"/>
      <c r="BM3" s="353"/>
      <c r="BN3" s="353"/>
      <c r="BO3" s="353"/>
      <c r="BP3" s="353"/>
      <c r="BQ3" s="353"/>
      <c r="BR3" s="353"/>
      <c r="BS3" s="353"/>
      <c r="BT3" s="353"/>
      <c r="BU3" s="353"/>
      <c r="BV3" s="353"/>
      <c r="BW3" s="353"/>
      <c r="BX3" s="353"/>
      <c r="BY3" s="353"/>
      <c r="BZ3" s="353"/>
      <c r="CA3" s="353"/>
      <c r="CB3" s="353"/>
      <c r="CC3" s="353"/>
      <c r="CD3" s="353"/>
      <c r="CE3" s="353"/>
      <c r="CF3" s="353"/>
      <c r="CG3" s="353"/>
      <c r="CH3" s="353"/>
      <c r="CI3" s="353"/>
      <c r="CJ3" s="353"/>
      <c r="CK3" s="353"/>
      <c r="CL3" s="353"/>
      <c r="CM3" s="353"/>
      <c r="CN3" s="353"/>
      <c r="CO3" s="353"/>
      <c r="CP3" s="353"/>
      <c r="CQ3" s="353"/>
      <c r="CR3" s="353"/>
      <c r="CS3" s="353"/>
      <c r="CT3" s="353"/>
      <c r="CU3" s="353"/>
      <c r="CV3" s="353"/>
      <c r="CW3" s="353"/>
      <c r="CX3" s="353"/>
      <c r="CY3" s="353"/>
      <c r="CZ3" s="353"/>
      <c r="DA3" s="353"/>
      <c r="DB3" s="353"/>
      <c r="DC3" s="353"/>
      <c r="DD3" s="353"/>
      <c r="DE3" s="353"/>
      <c r="DF3" s="353"/>
      <c r="DG3" s="353"/>
      <c r="DH3" s="353"/>
      <c r="DI3" s="353"/>
      <c r="DJ3" s="353"/>
      <c r="DK3" s="353"/>
      <c r="DL3" s="353"/>
      <c r="DM3" s="353"/>
      <c r="DN3" s="353"/>
      <c r="DO3" s="353"/>
      <c r="DP3" s="353"/>
      <c r="DQ3" s="353"/>
      <c r="DR3" s="353"/>
      <c r="DS3" s="353"/>
      <c r="DT3" s="353"/>
      <c r="DU3" s="353"/>
      <c r="DV3" s="353"/>
      <c r="DW3" s="353"/>
      <c r="DX3" s="353"/>
      <c r="DY3" s="353"/>
      <c r="DZ3" s="353"/>
      <c r="EA3" s="353"/>
      <c r="EB3" s="353"/>
      <c r="EC3" s="353"/>
      <c r="ED3" s="353"/>
      <c r="EE3" s="353"/>
      <c r="EF3" s="353"/>
      <c r="EG3" s="353"/>
      <c r="EH3" s="353"/>
      <c r="EI3" s="353"/>
      <c r="EJ3" s="353"/>
      <c r="EK3" s="353"/>
      <c r="EL3" s="353"/>
      <c r="EM3" s="353"/>
      <c r="EN3" s="353"/>
      <c r="EO3" s="353"/>
      <c r="EP3" s="353"/>
      <c r="EQ3" s="353"/>
      <c r="ER3" s="353"/>
      <c r="ES3" s="353"/>
      <c r="ET3" s="353"/>
      <c r="EU3" s="353"/>
      <c r="EV3" s="353"/>
      <c r="EW3" s="353"/>
      <c r="EX3" s="353"/>
      <c r="EY3" s="353"/>
      <c r="EZ3" s="353"/>
      <c r="FA3" s="353"/>
      <c r="FB3" s="353"/>
      <c r="FC3" s="353"/>
      <c r="FD3" s="353"/>
      <c r="FE3" s="353"/>
      <c r="FF3" s="353"/>
      <c r="FG3" s="353"/>
      <c r="FH3" s="353"/>
      <c r="FI3" s="353"/>
      <c r="FJ3" s="353"/>
      <c r="FK3" s="353"/>
      <c r="FL3" s="353"/>
      <c r="FM3" s="353"/>
      <c r="FN3" s="353"/>
      <c r="FO3" s="353"/>
      <c r="FP3" s="353"/>
      <c r="FQ3" s="353"/>
      <c r="FR3" s="353"/>
      <c r="FS3" s="353"/>
      <c r="FT3" s="353"/>
      <c r="FU3" s="353"/>
      <c r="FV3" s="353"/>
      <c r="FW3" s="353"/>
      <c r="FX3" s="353"/>
      <c r="FY3" s="353"/>
      <c r="FZ3" s="353"/>
      <c r="GA3" s="353"/>
    </row>
    <row r="4" spans="1:183" ht="12.75" x14ac:dyDescent="0.2">
      <c r="A4" s="561" t="s">
        <v>0</v>
      </c>
      <c r="B4" s="562" t="s">
        <v>1</v>
      </c>
      <c r="C4" s="563" t="s">
        <v>1</v>
      </c>
      <c r="D4" s="563" t="s">
        <v>1</v>
      </c>
      <c r="E4" s="564" t="s">
        <v>1</v>
      </c>
      <c r="F4" s="562" t="s">
        <v>1</v>
      </c>
      <c r="G4" s="565" t="s">
        <v>1</v>
      </c>
      <c r="H4" s="566" t="s">
        <v>1</v>
      </c>
      <c r="I4" s="567" t="s">
        <v>1</v>
      </c>
      <c r="J4" s="568" t="s">
        <v>40</v>
      </c>
      <c r="K4" s="569" t="s">
        <v>40</v>
      </c>
      <c r="L4" s="569" t="s">
        <v>40</v>
      </c>
      <c r="M4" s="570" t="s">
        <v>40</v>
      </c>
      <c r="N4" s="571" t="s">
        <v>1</v>
      </c>
      <c r="O4" s="572" t="s">
        <v>1</v>
      </c>
      <c r="P4" s="573" t="s">
        <v>1</v>
      </c>
      <c r="Q4" s="705" t="s">
        <v>1</v>
      </c>
      <c r="R4" s="574" t="s">
        <v>1</v>
      </c>
      <c r="S4" s="574" t="s">
        <v>1</v>
      </c>
      <c r="T4" s="739" t="s">
        <v>1</v>
      </c>
      <c r="U4" s="575" t="s">
        <v>1</v>
      </c>
      <c r="V4" s="575" t="s">
        <v>1</v>
      </c>
      <c r="W4" s="575" t="s">
        <v>1</v>
      </c>
      <c r="X4" s="575" t="s">
        <v>1</v>
      </c>
      <c r="Y4" s="575" t="s">
        <v>1</v>
      </c>
      <c r="Z4" s="575" t="s">
        <v>1</v>
      </c>
      <c r="AA4" s="575" t="s">
        <v>1</v>
      </c>
      <c r="AB4" s="689" t="s">
        <v>1</v>
      </c>
      <c r="AC4" s="576" t="s">
        <v>1</v>
      </c>
      <c r="AD4" s="577" t="s">
        <v>98</v>
      </c>
      <c r="AE4" s="578" t="s">
        <v>45</v>
      </c>
      <c r="AF4" s="579" t="s">
        <v>35</v>
      </c>
      <c r="AG4" s="580" t="s">
        <v>99</v>
      </c>
      <c r="AH4" s="581"/>
      <c r="AI4" s="535"/>
      <c r="AJ4" s="535"/>
      <c r="AK4" s="535"/>
      <c r="AL4" s="356"/>
      <c r="AM4" s="356"/>
      <c r="AN4" s="356"/>
      <c r="AO4" s="356"/>
      <c r="AP4" s="356"/>
      <c r="AQ4" s="352"/>
      <c r="AR4" s="352"/>
      <c r="AS4" s="352"/>
      <c r="AT4" s="352"/>
      <c r="AU4" s="352"/>
      <c r="AV4" s="352"/>
      <c r="AW4" s="352"/>
      <c r="AX4" s="352"/>
      <c r="AY4" s="352"/>
      <c r="AZ4" s="352"/>
      <c r="BA4" s="352"/>
      <c r="BB4" s="352"/>
      <c r="BC4" s="352"/>
      <c r="BD4" s="352"/>
      <c r="BE4" s="352"/>
      <c r="BF4" s="352"/>
      <c r="BG4" s="352"/>
      <c r="BH4" s="352"/>
      <c r="BI4" s="352"/>
      <c r="BJ4" s="352"/>
      <c r="BK4" s="352"/>
      <c r="BL4" s="352"/>
      <c r="BM4" s="352"/>
      <c r="BN4" s="352"/>
      <c r="BO4" s="352"/>
      <c r="BP4" s="352"/>
      <c r="BQ4" s="352"/>
      <c r="BR4" s="352"/>
      <c r="BS4" s="352"/>
      <c r="BT4" s="352"/>
      <c r="BU4" s="352"/>
      <c r="BV4" s="352"/>
      <c r="BW4" s="352"/>
      <c r="BX4" s="352"/>
      <c r="BY4" s="352"/>
      <c r="BZ4" s="352"/>
      <c r="CA4" s="352"/>
      <c r="CB4" s="352"/>
      <c r="CC4" s="352"/>
      <c r="CD4" s="352"/>
      <c r="CE4" s="352"/>
      <c r="CF4" s="352"/>
      <c r="CG4" s="352"/>
      <c r="CH4" s="352"/>
      <c r="CI4" s="352"/>
      <c r="CJ4" s="352"/>
      <c r="CK4" s="352"/>
      <c r="CL4" s="352"/>
      <c r="CM4" s="352"/>
      <c r="CN4" s="352"/>
      <c r="CO4" s="352"/>
      <c r="CP4" s="352"/>
      <c r="CQ4" s="352"/>
      <c r="CR4" s="352"/>
      <c r="CS4" s="352"/>
      <c r="CT4" s="352"/>
      <c r="CU4" s="352"/>
      <c r="CV4" s="352"/>
      <c r="CW4" s="352"/>
      <c r="CX4" s="352"/>
      <c r="CY4" s="352"/>
      <c r="CZ4" s="352"/>
      <c r="DA4" s="352"/>
      <c r="DB4" s="352"/>
      <c r="DC4" s="352"/>
      <c r="DD4" s="352"/>
      <c r="DE4" s="352"/>
      <c r="DF4" s="352"/>
      <c r="DG4" s="352"/>
      <c r="DH4" s="352"/>
      <c r="DI4" s="352"/>
      <c r="DJ4" s="352"/>
      <c r="DK4" s="352"/>
      <c r="DL4" s="352"/>
      <c r="DM4" s="352"/>
      <c r="DN4" s="352"/>
      <c r="DO4" s="352"/>
      <c r="DP4" s="352"/>
      <c r="DQ4" s="352"/>
      <c r="DR4" s="352"/>
      <c r="DS4" s="352"/>
      <c r="DT4" s="352"/>
      <c r="DU4" s="352"/>
      <c r="DV4" s="352"/>
      <c r="DW4" s="352"/>
      <c r="DX4" s="352"/>
      <c r="DY4" s="352"/>
      <c r="DZ4" s="352"/>
      <c r="EA4" s="352"/>
      <c r="EB4" s="352"/>
      <c r="EC4" s="352"/>
      <c r="ED4" s="352"/>
      <c r="EE4" s="352"/>
      <c r="EF4" s="352"/>
      <c r="EG4" s="352"/>
      <c r="EH4" s="352"/>
      <c r="EI4" s="352"/>
      <c r="EJ4" s="352"/>
      <c r="EK4" s="352"/>
      <c r="EL4" s="352"/>
      <c r="EM4" s="352"/>
      <c r="EN4" s="352"/>
      <c r="EO4" s="352"/>
      <c r="EP4" s="352"/>
      <c r="EQ4" s="352"/>
      <c r="ER4" s="352"/>
      <c r="ES4" s="352"/>
      <c r="ET4" s="352"/>
      <c r="EU4" s="352"/>
      <c r="EV4" s="352"/>
      <c r="EW4" s="352"/>
      <c r="EX4" s="352"/>
      <c r="EY4" s="352"/>
      <c r="EZ4" s="352"/>
      <c r="FA4" s="352"/>
      <c r="FB4" s="352"/>
      <c r="FC4" s="352"/>
      <c r="FD4" s="352"/>
      <c r="FE4" s="352"/>
      <c r="FF4" s="352"/>
      <c r="FG4" s="352"/>
      <c r="FH4" s="352"/>
      <c r="FI4" s="352"/>
      <c r="FJ4" s="352"/>
      <c r="FK4" s="352"/>
      <c r="FL4" s="352"/>
      <c r="FM4" s="352"/>
      <c r="FN4" s="352"/>
      <c r="FO4" s="352"/>
      <c r="FP4" s="352"/>
      <c r="FQ4" s="352"/>
      <c r="FR4" s="352"/>
      <c r="FS4" s="352"/>
      <c r="FT4" s="582"/>
      <c r="FU4" s="582"/>
      <c r="FV4" s="582"/>
      <c r="FW4" s="582"/>
      <c r="FX4" s="582"/>
      <c r="FY4" s="582"/>
      <c r="FZ4" s="582"/>
      <c r="GA4" s="582"/>
    </row>
    <row r="5" spans="1:183" ht="13.5" thickBot="1" x14ac:dyDescent="0.25">
      <c r="A5" s="583" t="s">
        <v>2</v>
      </c>
      <c r="B5" s="584">
        <v>1996</v>
      </c>
      <c r="C5" s="585">
        <v>1997</v>
      </c>
      <c r="D5" s="585">
        <v>1998</v>
      </c>
      <c r="E5" s="586">
        <v>1999</v>
      </c>
      <c r="F5" s="584">
        <v>2000</v>
      </c>
      <c r="G5" s="587">
        <v>2001</v>
      </c>
      <c r="H5" s="588">
        <v>2002</v>
      </c>
      <c r="I5" s="589">
        <v>2003</v>
      </c>
      <c r="J5" s="590">
        <v>2004</v>
      </c>
      <c r="K5" s="591">
        <v>2005</v>
      </c>
      <c r="L5" s="591">
        <v>2006</v>
      </c>
      <c r="M5" s="592">
        <v>2007</v>
      </c>
      <c r="N5" s="593">
        <v>2008</v>
      </c>
      <c r="O5" s="594">
        <v>2009</v>
      </c>
      <c r="P5" s="595">
        <v>2010</v>
      </c>
      <c r="Q5" s="706">
        <v>2011</v>
      </c>
      <c r="R5" s="596">
        <v>2012</v>
      </c>
      <c r="S5" s="596">
        <v>2013</v>
      </c>
      <c r="T5" s="740">
        <v>2014</v>
      </c>
      <c r="U5" s="597">
        <v>2015</v>
      </c>
      <c r="V5" s="597">
        <v>2016</v>
      </c>
      <c r="W5" s="597">
        <v>2017</v>
      </c>
      <c r="X5" s="597">
        <v>2018</v>
      </c>
      <c r="Y5" s="597">
        <v>2019</v>
      </c>
      <c r="Z5" s="597">
        <v>2020</v>
      </c>
      <c r="AA5" s="597">
        <v>2021</v>
      </c>
      <c r="AB5" s="690">
        <v>2022</v>
      </c>
      <c r="AC5" s="598">
        <v>2023</v>
      </c>
      <c r="AD5" s="599" t="s">
        <v>140</v>
      </c>
      <c r="AE5" s="600" t="s">
        <v>4</v>
      </c>
      <c r="AF5" s="601" t="s">
        <v>3</v>
      </c>
      <c r="AG5" s="602" t="s">
        <v>43</v>
      </c>
      <c r="AH5" s="581"/>
      <c r="AI5" s="536"/>
      <c r="AJ5" s="535"/>
      <c r="AK5" s="535"/>
      <c r="AL5" s="356"/>
      <c r="AM5" s="356"/>
      <c r="AN5" s="356"/>
      <c r="AO5" s="356"/>
      <c r="AP5" s="356"/>
      <c r="AQ5" s="352"/>
      <c r="AR5" s="352"/>
      <c r="AS5" s="352"/>
      <c r="AT5" s="352"/>
      <c r="AU5" s="352"/>
      <c r="AV5" s="352"/>
      <c r="AW5" s="352"/>
      <c r="AX5" s="352"/>
      <c r="AY5" s="352"/>
      <c r="AZ5" s="352"/>
      <c r="BA5" s="352"/>
      <c r="BB5" s="352"/>
      <c r="BC5" s="352"/>
      <c r="BD5" s="352"/>
      <c r="BE5" s="352"/>
      <c r="BF5" s="352"/>
      <c r="BG5" s="352"/>
      <c r="BH5" s="352"/>
      <c r="BI5" s="352"/>
      <c r="BJ5" s="352"/>
      <c r="BK5" s="352"/>
      <c r="BL5" s="352"/>
      <c r="BM5" s="352"/>
      <c r="BN5" s="352"/>
      <c r="BO5" s="352"/>
      <c r="BP5" s="352"/>
      <c r="BQ5" s="352"/>
      <c r="BR5" s="352"/>
      <c r="BS5" s="352"/>
      <c r="BT5" s="352"/>
      <c r="BU5" s="352"/>
      <c r="BV5" s="352"/>
      <c r="BW5" s="352"/>
      <c r="BX5" s="352"/>
      <c r="BY5" s="352"/>
      <c r="BZ5" s="352"/>
      <c r="CA5" s="352"/>
      <c r="CB5" s="352"/>
      <c r="CC5" s="352"/>
      <c r="CD5" s="352"/>
      <c r="CE5" s="352"/>
      <c r="CF5" s="352"/>
      <c r="CG5" s="352"/>
      <c r="CH5" s="352"/>
      <c r="CI5" s="352"/>
      <c r="CJ5" s="352"/>
      <c r="CK5" s="352"/>
      <c r="CL5" s="352"/>
      <c r="CM5" s="352"/>
      <c r="CN5" s="352"/>
      <c r="CO5" s="352"/>
      <c r="CP5" s="352"/>
      <c r="CQ5" s="352"/>
      <c r="CR5" s="352"/>
      <c r="CS5" s="352"/>
      <c r="CT5" s="352"/>
      <c r="CU5" s="352"/>
      <c r="CV5" s="352"/>
      <c r="CW5" s="352"/>
      <c r="CX5" s="352"/>
      <c r="CY5" s="352"/>
      <c r="CZ5" s="352"/>
      <c r="DA5" s="352"/>
      <c r="DB5" s="352"/>
      <c r="DC5" s="352"/>
      <c r="DD5" s="352"/>
      <c r="DE5" s="352"/>
      <c r="DF5" s="352"/>
      <c r="DG5" s="352"/>
      <c r="DH5" s="352"/>
      <c r="DI5" s="352"/>
      <c r="DJ5" s="352"/>
      <c r="DK5" s="352"/>
      <c r="DL5" s="352"/>
      <c r="DM5" s="352"/>
      <c r="DN5" s="352"/>
      <c r="DO5" s="352"/>
      <c r="DP5" s="352"/>
      <c r="DQ5" s="352"/>
      <c r="DR5" s="352"/>
      <c r="DS5" s="352"/>
      <c r="DT5" s="352"/>
      <c r="DU5" s="352"/>
      <c r="DV5" s="352"/>
      <c r="DW5" s="352"/>
      <c r="DX5" s="352"/>
      <c r="DY5" s="352"/>
      <c r="DZ5" s="352"/>
      <c r="EA5" s="352"/>
      <c r="EB5" s="352"/>
      <c r="EC5" s="352"/>
      <c r="ED5" s="352"/>
      <c r="EE5" s="352"/>
      <c r="EF5" s="352"/>
      <c r="EG5" s="352"/>
      <c r="EH5" s="352"/>
      <c r="EI5" s="352"/>
      <c r="EJ5" s="352"/>
      <c r="EK5" s="352"/>
      <c r="EL5" s="352"/>
      <c r="EM5" s="352"/>
      <c r="EN5" s="352"/>
      <c r="EO5" s="352"/>
      <c r="EP5" s="352"/>
      <c r="EQ5" s="352"/>
      <c r="ER5" s="352"/>
      <c r="ES5" s="352"/>
      <c r="ET5" s="352"/>
      <c r="EU5" s="352"/>
      <c r="EV5" s="352"/>
      <c r="EW5" s="352"/>
      <c r="EX5" s="352"/>
      <c r="EY5" s="352"/>
      <c r="EZ5" s="352"/>
      <c r="FA5" s="352"/>
      <c r="FB5" s="352"/>
      <c r="FC5" s="352"/>
      <c r="FD5" s="352"/>
      <c r="FE5" s="352"/>
      <c r="FF5" s="352"/>
      <c r="FG5" s="352"/>
      <c r="FH5" s="352"/>
      <c r="FI5" s="352"/>
      <c r="FJ5" s="352"/>
      <c r="FK5" s="352"/>
      <c r="FL5" s="352"/>
      <c r="FM5" s="352"/>
      <c r="FN5" s="352"/>
      <c r="FO5" s="352"/>
      <c r="FP5" s="352"/>
      <c r="FQ5" s="352"/>
      <c r="FR5" s="352"/>
      <c r="FS5" s="352"/>
      <c r="FT5" s="582"/>
      <c r="FU5" s="582"/>
      <c r="FV5" s="582"/>
      <c r="FW5" s="582"/>
      <c r="FX5" s="582"/>
      <c r="FY5" s="582"/>
      <c r="FZ5" s="582"/>
      <c r="GA5" s="582"/>
    </row>
    <row r="6" spans="1:183" ht="12.75" thickTop="1" x14ac:dyDescent="0.2">
      <c r="A6" s="603" t="s">
        <v>26</v>
      </c>
      <c r="B6" s="363"/>
      <c r="C6" s="363"/>
      <c r="D6" s="364"/>
      <c r="E6" s="364"/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365"/>
      <c r="Q6" s="365"/>
      <c r="R6" s="365"/>
      <c r="S6" s="365"/>
      <c r="T6" s="365"/>
      <c r="U6" s="365"/>
      <c r="V6" s="365"/>
      <c r="W6" s="365"/>
      <c r="X6" s="365"/>
      <c r="Y6" s="365"/>
      <c r="Z6" s="365"/>
      <c r="AA6" s="365"/>
      <c r="AB6" s="365"/>
      <c r="AC6" s="365"/>
      <c r="AD6" s="366"/>
      <c r="AE6" s="366"/>
      <c r="AF6" s="365"/>
      <c r="AG6" s="367"/>
      <c r="AH6" s="537"/>
      <c r="AI6" s="538"/>
      <c r="AJ6" s="538"/>
      <c r="AK6" s="538"/>
      <c r="AL6" s="12"/>
      <c r="AM6" s="12"/>
      <c r="AN6" s="12"/>
      <c r="AO6" s="12"/>
      <c r="AP6" s="12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</row>
    <row r="7" spans="1:183" x14ac:dyDescent="0.2">
      <c r="A7" s="604" t="s">
        <v>70</v>
      </c>
      <c r="B7" s="25"/>
      <c r="C7" s="25"/>
      <c r="D7" s="27"/>
      <c r="E7" s="27"/>
      <c r="F7" s="25"/>
      <c r="G7" s="28"/>
      <c r="H7" s="28"/>
      <c r="I7" s="28"/>
      <c r="J7" s="25"/>
      <c r="K7" s="25"/>
      <c r="L7" s="25"/>
      <c r="M7" s="25"/>
      <c r="N7" s="25"/>
      <c r="O7" s="25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360"/>
      <c r="AE7" s="360"/>
      <c r="AF7" s="361"/>
      <c r="AG7" s="362"/>
      <c r="AH7" s="605"/>
      <c r="AI7" s="539"/>
      <c r="AJ7" s="538"/>
      <c r="AK7" s="538"/>
      <c r="AL7" s="12"/>
      <c r="AM7" s="12"/>
      <c r="AN7" s="12"/>
      <c r="AO7" s="12"/>
      <c r="AP7" s="12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</row>
    <row r="8" spans="1:183" x14ac:dyDescent="0.2">
      <c r="A8" s="606" t="s">
        <v>71</v>
      </c>
      <c r="B8" s="33"/>
      <c r="C8" s="33"/>
      <c r="D8" s="34"/>
      <c r="E8" s="34"/>
      <c r="F8" s="33"/>
      <c r="G8" s="35"/>
      <c r="H8" s="35"/>
      <c r="I8" s="35"/>
      <c r="J8" s="33"/>
      <c r="K8" s="33"/>
      <c r="L8" s="33"/>
      <c r="M8" s="33"/>
      <c r="N8" s="33"/>
      <c r="O8" s="33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7"/>
      <c r="AE8" s="37"/>
      <c r="AF8" s="38"/>
      <c r="AG8" s="39"/>
      <c r="AH8" s="605"/>
      <c r="AI8" s="539"/>
      <c r="AJ8" s="538"/>
      <c r="AK8" s="538"/>
      <c r="AL8" s="12"/>
      <c r="AM8" s="12"/>
      <c r="AN8" s="12"/>
      <c r="AO8" s="12"/>
      <c r="AP8" s="12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</row>
    <row r="9" spans="1:183" ht="13.5" x14ac:dyDescent="0.2">
      <c r="A9" s="607" t="s">
        <v>100</v>
      </c>
      <c r="B9" s="465">
        <v>0</v>
      </c>
      <c r="C9" s="466">
        <v>0</v>
      </c>
      <c r="D9" s="467">
        <v>0</v>
      </c>
      <c r="E9" s="716">
        <v>0</v>
      </c>
      <c r="F9" s="465">
        <v>0</v>
      </c>
      <c r="G9" s="468">
        <v>3</v>
      </c>
      <c r="H9" s="468">
        <v>67</v>
      </c>
      <c r="I9" s="283">
        <v>71</v>
      </c>
      <c r="J9" s="465">
        <v>80</v>
      </c>
      <c r="K9" s="465">
        <v>85</v>
      </c>
      <c r="L9" s="465">
        <v>106</v>
      </c>
      <c r="M9" s="465">
        <v>129</v>
      </c>
      <c r="N9" s="469">
        <v>124</v>
      </c>
      <c r="O9" s="422">
        <v>108</v>
      </c>
      <c r="P9" s="470">
        <v>107</v>
      </c>
      <c r="Q9" s="707">
        <v>105</v>
      </c>
      <c r="R9" s="520">
        <v>102</v>
      </c>
      <c r="S9" s="520">
        <v>100</v>
      </c>
      <c r="T9" s="470">
        <v>63</v>
      </c>
      <c r="U9" s="471">
        <v>20</v>
      </c>
      <c r="V9" s="471">
        <v>7</v>
      </c>
      <c r="W9" s="471">
        <v>0</v>
      </c>
      <c r="X9" s="471">
        <v>0</v>
      </c>
      <c r="Y9" s="471">
        <v>0</v>
      </c>
      <c r="Z9" s="471">
        <v>0</v>
      </c>
      <c r="AA9" s="471">
        <v>0</v>
      </c>
      <c r="AB9" s="691">
        <v>0</v>
      </c>
      <c r="AC9" s="498">
        <v>0</v>
      </c>
      <c r="AD9" s="473" t="str">
        <f>IF(AC9&gt;20,(AC9-X9)/X9,"")</f>
        <v/>
      </c>
      <c r="AE9" s="90" t="str">
        <f t="shared" ref="AE9" si="0">IF(AC9&gt;20,(AC9-AB9)/AB9," ")</f>
        <v xml:space="preserve"> </v>
      </c>
      <c r="AF9" s="91" t="str">
        <f>IF(AA9=0,"  ",IF(AA9=0,"  ",AVERAGE(AA9:AC9)))</f>
        <v xml:space="preserve">  </v>
      </c>
      <c r="AG9" s="472" t="str">
        <f>IF(S9=0,"  ",IF(AC9&gt;20,(AC9-S9)/S9," "))</f>
        <v xml:space="preserve"> </v>
      </c>
      <c r="AH9" s="605"/>
      <c r="AI9" s="539"/>
      <c r="AJ9" s="538"/>
      <c r="AK9" s="538"/>
      <c r="AL9" s="12"/>
      <c r="AM9" s="12"/>
      <c r="AN9" s="12"/>
      <c r="AO9" s="12"/>
      <c r="AP9" s="12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</row>
    <row r="10" spans="1:183" x14ac:dyDescent="0.2">
      <c r="A10" s="636" t="s">
        <v>34</v>
      </c>
      <c r="B10" s="63">
        <v>0</v>
      </c>
      <c r="C10" s="22">
        <v>0</v>
      </c>
      <c r="D10" s="24">
        <v>0</v>
      </c>
      <c r="E10" s="194">
        <v>0</v>
      </c>
      <c r="F10" s="63">
        <v>0</v>
      </c>
      <c r="G10" s="44">
        <v>0</v>
      </c>
      <c r="H10" s="44">
        <v>37</v>
      </c>
      <c r="I10" s="18">
        <v>85</v>
      </c>
      <c r="J10" s="66">
        <v>98</v>
      </c>
      <c r="K10" s="63">
        <v>149</v>
      </c>
      <c r="L10" s="7">
        <v>207</v>
      </c>
      <c r="M10" s="7">
        <v>231</v>
      </c>
      <c r="N10" s="414">
        <v>235</v>
      </c>
      <c r="O10" s="66">
        <v>298</v>
      </c>
      <c r="P10" s="241">
        <v>370</v>
      </c>
      <c r="Q10" s="425">
        <v>414</v>
      </c>
      <c r="R10" s="523">
        <v>497</v>
      </c>
      <c r="S10" s="523">
        <v>536</v>
      </c>
      <c r="T10" s="241">
        <v>542</v>
      </c>
      <c r="U10" s="10">
        <v>551</v>
      </c>
      <c r="V10" s="10">
        <v>546</v>
      </c>
      <c r="W10" s="10">
        <v>547</v>
      </c>
      <c r="X10" s="10">
        <v>529</v>
      </c>
      <c r="Y10" s="10">
        <v>533</v>
      </c>
      <c r="Z10" s="10">
        <v>522</v>
      </c>
      <c r="AA10" s="10">
        <v>493</v>
      </c>
      <c r="AB10" s="324">
        <v>437</v>
      </c>
      <c r="AC10" s="501">
        <v>418</v>
      </c>
      <c r="AD10" s="474">
        <f t="shared" ref="AD10:AD18" si="1">IF(AC10&gt;20,(AC10-X10)/X10,"")</f>
        <v>-0.20982986767485823</v>
      </c>
      <c r="AE10" s="48">
        <f>IF(AC10&gt;20,(AC10-AB10)/AB10," ")</f>
        <v>-4.3478260869565216E-2</v>
      </c>
      <c r="AF10" s="49">
        <f t="shared" ref="AF10:AF18" si="2">IF(AA10=0,"  ",IF(AA10=0,"  ",AVERAGE(AA10:AC10)))</f>
        <v>449.33333333333331</v>
      </c>
      <c r="AG10" s="153">
        <f t="shared" ref="AG10:AG18" si="3">IF(S10=0,"  ",IF(AC10&gt;20,(AC10-S10)/S10," "))</f>
        <v>-0.22014925373134328</v>
      </c>
      <c r="AH10" s="605"/>
      <c r="AI10" s="539"/>
      <c r="AJ10" s="538"/>
      <c r="AK10" s="538"/>
      <c r="AL10" s="12"/>
      <c r="AM10" s="12"/>
      <c r="AN10" s="12"/>
      <c r="AO10" s="12"/>
      <c r="AP10" s="12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</row>
    <row r="11" spans="1:183" x14ac:dyDescent="0.2">
      <c r="A11" s="608" t="s">
        <v>131</v>
      </c>
      <c r="B11" s="51"/>
      <c r="C11" s="52"/>
      <c r="D11" s="53"/>
      <c r="E11" s="325"/>
      <c r="F11" s="51"/>
      <c r="G11" s="55"/>
      <c r="H11" s="133"/>
      <c r="I11" s="56"/>
      <c r="J11" s="57"/>
      <c r="K11" s="51"/>
      <c r="L11" s="51"/>
      <c r="M11" s="58"/>
      <c r="N11" s="413"/>
      <c r="O11" s="57"/>
      <c r="P11" s="326"/>
      <c r="Q11" s="708"/>
      <c r="R11" s="522">
        <v>0</v>
      </c>
      <c r="S11" s="522"/>
      <c r="T11" s="326"/>
      <c r="U11" s="59"/>
      <c r="V11" s="59"/>
      <c r="W11" s="59">
        <v>0</v>
      </c>
      <c r="X11" s="59">
        <v>0</v>
      </c>
      <c r="Y11" s="59">
        <v>0</v>
      </c>
      <c r="Z11" s="59">
        <v>0</v>
      </c>
      <c r="AA11" s="59">
        <v>0</v>
      </c>
      <c r="AB11" s="452">
        <v>5</v>
      </c>
      <c r="AC11" s="500">
        <v>85</v>
      </c>
      <c r="AD11" s="475"/>
      <c r="AE11" s="60">
        <f>IF(AC11&gt;20,(AC11-AB11)/AB11," ")</f>
        <v>16</v>
      </c>
      <c r="AF11" s="61" t="str">
        <f t="shared" si="2"/>
        <v xml:space="preserve">  </v>
      </c>
      <c r="AG11" s="62" t="str">
        <f t="shared" si="3"/>
        <v xml:space="preserve">  </v>
      </c>
      <c r="AH11" s="605"/>
      <c r="AI11" s="539"/>
      <c r="AJ11" s="538"/>
      <c r="AK11" s="538"/>
      <c r="AL11" s="12"/>
      <c r="AM11" s="12"/>
      <c r="AN11" s="12"/>
      <c r="AO11" s="12"/>
      <c r="AP11" s="12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</row>
    <row r="12" spans="1:183" x14ac:dyDescent="0.2">
      <c r="A12" s="609" t="s">
        <v>48</v>
      </c>
      <c r="B12" s="63">
        <v>35</v>
      </c>
      <c r="C12" s="22">
        <v>37</v>
      </c>
      <c r="D12" s="24">
        <v>38</v>
      </c>
      <c r="E12" s="64">
        <v>25</v>
      </c>
      <c r="F12" s="63">
        <v>29</v>
      </c>
      <c r="G12" s="9">
        <v>31</v>
      </c>
      <c r="H12" s="65">
        <v>24</v>
      </c>
      <c r="I12" s="18">
        <v>27</v>
      </c>
      <c r="J12" s="66">
        <v>35</v>
      </c>
      <c r="K12" s="63">
        <v>39</v>
      </c>
      <c r="L12" s="63">
        <v>34</v>
      </c>
      <c r="M12" s="7">
        <v>36</v>
      </c>
      <c r="N12" s="414">
        <v>36</v>
      </c>
      <c r="O12" s="66">
        <v>41</v>
      </c>
      <c r="P12" s="241">
        <v>50</v>
      </c>
      <c r="Q12" s="425">
        <v>58</v>
      </c>
      <c r="R12" s="523">
        <v>59</v>
      </c>
      <c r="S12" s="523">
        <v>52</v>
      </c>
      <c r="T12" s="241">
        <v>61</v>
      </c>
      <c r="U12" s="10">
        <v>64</v>
      </c>
      <c r="V12" s="10">
        <v>57</v>
      </c>
      <c r="W12" s="10">
        <v>73</v>
      </c>
      <c r="X12" s="10">
        <v>67</v>
      </c>
      <c r="Y12" s="10">
        <v>67</v>
      </c>
      <c r="Z12" s="10">
        <v>61</v>
      </c>
      <c r="AA12" s="10">
        <v>59</v>
      </c>
      <c r="AB12" s="324">
        <v>59</v>
      </c>
      <c r="AC12" s="501">
        <v>52</v>
      </c>
      <c r="AD12" s="474">
        <f t="shared" si="1"/>
        <v>-0.22388059701492538</v>
      </c>
      <c r="AE12" s="48">
        <f t="shared" ref="AE12:AE18" si="4">IF(AC12&gt;20,(AC12-AB12)/AB12," ")</f>
        <v>-0.11864406779661017</v>
      </c>
      <c r="AF12" s="49">
        <f t="shared" si="2"/>
        <v>56.666666666666664</v>
      </c>
      <c r="AG12" s="67">
        <f t="shared" si="3"/>
        <v>0</v>
      </c>
      <c r="AH12" s="605"/>
      <c r="AI12" s="539"/>
      <c r="AJ12" s="538"/>
      <c r="AK12" s="538"/>
      <c r="AL12" s="12"/>
      <c r="AM12" s="12"/>
      <c r="AN12" s="12"/>
      <c r="AO12" s="12"/>
      <c r="AP12" s="12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</row>
    <row r="13" spans="1:183" ht="14.25" x14ac:dyDescent="0.2">
      <c r="A13" s="610" t="s">
        <v>125</v>
      </c>
      <c r="B13" s="40">
        <v>0</v>
      </c>
      <c r="C13" s="41">
        <v>0</v>
      </c>
      <c r="D13" s="42">
        <v>0</v>
      </c>
      <c r="E13" s="43">
        <v>0</v>
      </c>
      <c r="F13" s="46">
        <v>0</v>
      </c>
      <c r="G13" s="44">
        <v>0</v>
      </c>
      <c r="H13" s="44">
        <v>0</v>
      </c>
      <c r="I13" s="18">
        <v>0</v>
      </c>
      <c r="J13" s="40">
        <v>0</v>
      </c>
      <c r="K13" s="40">
        <v>0</v>
      </c>
      <c r="L13" s="40">
        <v>0</v>
      </c>
      <c r="M13" s="40">
        <v>0</v>
      </c>
      <c r="N13" s="412">
        <v>0</v>
      </c>
      <c r="O13" s="193">
        <v>0</v>
      </c>
      <c r="P13" s="419">
        <v>0</v>
      </c>
      <c r="Q13" s="709">
        <v>0</v>
      </c>
      <c r="R13" s="521">
        <v>0</v>
      </c>
      <c r="S13" s="521">
        <v>0</v>
      </c>
      <c r="T13" s="419">
        <v>11</v>
      </c>
      <c r="U13" s="47">
        <v>59</v>
      </c>
      <c r="V13" s="47">
        <v>76</v>
      </c>
      <c r="W13" s="47">
        <v>106</v>
      </c>
      <c r="X13" s="47">
        <v>117</v>
      </c>
      <c r="Y13" s="47">
        <v>110</v>
      </c>
      <c r="Z13" s="47">
        <v>92</v>
      </c>
      <c r="AA13" s="47">
        <v>82</v>
      </c>
      <c r="AB13" s="692">
        <v>68</v>
      </c>
      <c r="AC13" s="499">
        <v>39</v>
      </c>
      <c r="AD13" s="474">
        <f t="shared" si="1"/>
        <v>-0.66666666666666663</v>
      </c>
      <c r="AE13" s="48">
        <f t="shared" si="4"/>
        <v>-0.4264705882352941</v>
      </c>
      <c r="AF13" s="49">
        <f t="shared" si="2"/>
        <v>63</v>
      </c>
      <c r="AG13" s="50" t="str">
        <f t="shared" si="3"/>
        <v xml:space="preserve">  </v>
      </c>
      <c r="AH13" s="605"/>
      <c r="AI13" s="539"/>
      <c r="AJ13" s="538"/>
      <c r="AK13" s="538"/>
      <c r="AL13" s="12"/>
      <c r="AM13" s="12"/>
      <c r="AN13" s="12"/>
      <c r="AO13" s="12"/>
      <c r="AP13" s="12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</row>
    <row r="14" spans="1:183" x14ac:dyDescent="0.2">
      <c r="A14" s="609" t="s">
        <v>24</v>
      </c>
      <c r="B14" s="63">
        <v>71</v>
      </c>
      <c r="C14" s="68">
        <v>58</v>
      </c>
      <c r="D14" s="24">
        <v>41</v>
      </c>
      <c r="E14" s="64">
        <v>31</v>
      </c>
      <c r="F14" s="63">
        <v>29</v>
      </c>
      <c r="G14" s="9">
        <v>24</v>
      </c>
      <c r="H14" s="65">
        <v>28</v>
      </c>
      <c r="I14" s="18">
        <v>32</v>
      </c>
      <c r="J14" s="66">
        <v>43</v>
      </c>
      <c r="K14" s="63">
        <v>54</v>
      </c>
      <c r="L14" s="63">
        <v>70</v>
      </c>
      <c r="M14" s="7">
        <v>73</v>
      </c>
      <c r="N14" s="414">
        <v>88</v>
      </c>
      <c r="O14" s="66">
        <v>86</v>
      </c>
      <c r="P14" s="241">
        <v>80</v>
      </c>
      <c r="Q14" s="425">
        <v>89</v>
      </c>
      <c r="R14" s="523">
        <v>96</v>
      </c>
      <c r="S14" s="523">
        <v>127</v>
      </c>
      <c r="T14" s="241">
        <v>104</v>
      </c>
      <c r="U14" s="10">
        <v>108</v>
      </c>
      <c r="V14" s="10">
        <v>93</v>
      </c>
      <c r="W14" s="10">
        <v>86</v>
      </c>
      <c r="X14" s="10">
        <v>79</v>
      </c>
      <c r="Y14" s="10">
        <v>85</v>
      </c>
      <c r="Z14" s="10">
        <v>71</v>
      </c>
      <c r="AA14" s="10">
        <v>76</v>
      </c>
      <c r="AB14" s="324">
        <v>74</v>
      </c>
      <c r="AC14" s="501">
        <v>69</v>
      </c>
      <c r="AD14" s="474">
        <f t="shared" si="1"/>
        <v>-0.12658227848101267</v>
      </c>
      <c r="AE14" s="48">
        <f t="shared" si="4"/>
        <v>-6.7567567567567571E-2</v>
      </c>
      <c r="AF14" s="49">
        <f t="shared" si="2"/>
        <v>73</v>
      </c>
      <c r="AG14" s="67">
        <f t="shared" si="3"/>
        <v>-0.45669291338582679</v>
      </c>
      <c r="AH14" s="605"/>
      <c r="AI14" s="539"/>
      <c r="AJ14" s="538"/>
      <c r="AK14" s="538"/>
      <c r="AL14" s="12"/>
      <c r="AM14" s="12"/>
      <c r="AN14" s="12"/>
      <c r="AO14" s="12"/>
      <c r="AP14" s="12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</row>
    <row r="15" spans="1:183" x14ac:dyDescent="0.2">
      <c r="A15" s="611" t="s">
        <v>78</v>
      </c>
      <c r="B15" s="69">
        <f t="shared" ref="B15:AA15" si="5">SUM(B9:B14)</f>
        <v>106</v>
      </c>
      <c r="C15" s="70">
        <f t="shared" si="5"/>
        <v>95</v>
      </c>
      <c r="D15" s="71">
        <f t="shared" si="5"/>
        <v>79</v>
      </c>
      <c r="E15" s="72">
        <f t="shared" si="5"/>
        <v>56</v>
      </c>
      <c r="F15" s="69">
        <f t="shared" si="5"/>
        <v>58</v>
      </c>
      <c r="G15" s="73">
        <f t="shared" si="5"/>
        <v>58</v>
      </c>
      <c r="H15" s="73">
        <f t="shared" si="5"/>
        <v>156</v>
      </c>
      <c r="I15" s="73">
        <f t="shared" si="5"/>
        <v>215</v>
      </c>
      <c r="J15" s="74">
        <f t="shared" si="5"/>
        <v>256</v>
      </c>
      <c r="K15" s="69">
        <f t="shared" si="5"/>
        <v>327</v>
      </c>
      <c r="L15" s="75">
        <f t="shared" si="5"/>
        <v>417</v>
      </c>
      <c r="M15" s="76">
        <f t="shared" si="5"/>
        <v>469</v>
      </c>
      <c r="N15" s="415">
        <f t="shared" si="5"/>
        <v>483</v>
      </c>
      <c r="O15" s="423">
        <f t="shared" si="5"/>
        <v>533</v>
      </c>
      <c r="P15" s="77">
        <f t="shared" si="5"/>
        <v>607</v>
      </c>
      <c r="Q15" s="415">
        <f t="shared" si="5"/>
        <v>666</v>
      </c>
      <c r="R15" s="524">
        <f t="shared" si="5"/>
        <v>754</v>
      </c>
      <c r="S15" s="524">
        <f t="shared" si="5"/>
        <v>815</v>
      </c>
      <c r="T15" s="77">
        <f t="shared" si="5"/>
        <v>781</v>
      </c>
      <c r="U15" s="76">
        <f t="shared" si="5"/>
        <v>802</v>
      </c>
      <c r="V15" s="76">
        <f t="shared" si="5"/>
        <v>779</v>
      </c>
      <c r="W15" s="76">
        <f t="shared" si="5"/>
        <v>812</v>
      </c>
      <c r="X15" s="76">
        <f t="shared" si="5"/>
        <v>792</v>
      </c>
      <c r="Y15" s="76">
        <f t="shared" si="5"/>
        <v>795</v>
      </c>
      <c r="Z15" s="76">
        <f t="shared" si="5"/>
        <v>746</v>
      </c>
      <c r="AA15" s="736">
        <f t="shared" si="5"/>
        <v>710</v>
      </c>
      <c r="AB15" s="693">
        <f>SUM(AB9:AB14)</f>
        <v>643</v>
      </c>
      <c r="AC15" s="502">
        <f>SUM(AC9:AC14)</f>
        <v>663</v>
      </c>
      <c r="AD15" s="476">
        <f t="shared" si="1"/>
        <v>-0.16287878787878787</v>
      </c>
      <c r="AE15" s="455">
        <f t="shared" si="4"/>
        <v>3.110419906687403E-2</v>
      </c>
      <c r="AF15" s="78">
        <f t="shared" si="2"/>
        <v>672</v>
      </c>
      <c r="AG15" s="79">
        <f t="shared" si="3"/>
        <v>-0.18650306748466258</v>
      </c>
      <c r="AH15" s="605"/>
      <c r="AI15" s="539"/>
      <c r="AJ15" s="538"/>
      <c r="AK15" s="538"/>
      <c r="AL15" s="12"/>
      <c r="AM15" s="12"/>
      <c r="AN15" s="12"/>
      <c r="AO15" s="12"/>
      <c r="AP15" s="12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</row>
    <row r="16" spans="1:183" s="2" customFormat="1" x14ac:dyDescent="0.2">
      <c r="A16" s="612" t="s">
        <v>73</v>
      </c>
      <c r="B16" s="80">
        <v>180</v>
      </c>
      <c r="C16" s="81">
        <v>197</v>
      </c>
      <c r="D16" s="82">
        <v>208</v>
      </c>
      <c r="E16" s="83">
        <v>198</v>
      </c>
      <c r="F16" s="80">
        <v>229</v>
      </c>
      <c r="G16" s="84">
        <v>247</v>
      </c>
      <c r="H16" s="85">
        <v>305</v>
      </c>
      <c r="I16" s="86">
        <v>341</v>
      </c>
      <c r="J16" s="87">
        <v>403</v>
      </c>
      <c r="K16" s="80">
        <v>428</v>
      </c>
      <c r="L16" s="80">
        <v>421</v>
      </c>
      <c r="M16" s="88">
        <v>418</v>
      </c>
      <c r="N16" s="416">
        <v>453</v>
      </c>
      <c r="O16" s="87">
        <v>488</v>
      </c>
      <c r="P16" s="420">
        <v>533</v>
      </c>
      <c r="Q16" s="710">
        <v>578</v>
      </c>
      <c r="R16" s="525">
        <v>570</v>
      </c>
      <c r="S16" s="525">
        <v>583</v>
      </c>
      <c r="T16" s="420">
        <f>416+185</f>
        <v>601</v>
      </c>
      <c r="U16" s="89">
        <v>538</v>
      </c>
      <c r="V16" s="89">
        <v>547</v>
      </c>
      <c r="W16" s="89">
        <v>554</v>
      </c>
      <c r="X16" s="89">
        <v>539</v>
      </c>
      <c r="Y16" s="89">
        <v>557</v>
      </c>
      <c r="Z16" s="89">
        <v>510</v>
      </c>
      <c r="AA16" s="285">
        <v>500</v>
      </c>
      <c r="AB16" s="694">
        <v>462</v>
      </c>
      <c r="AC16" s="503">
        <v>468</v>
      </c>
      <c r="AD16" s="477">
        <f t="shared" si="1"/>
        <v>-0.13172541743970315</v>
      </c>
      <c r="AE16" s="464">
        <f t="shared" si="4"/>
        <v>1.2987012987012988E-2</v>
      </c>
      <c r="AF16" s="91">
        <f t="shared" si="2"/>
        <v>476.66666666666669</v>
      </c>
      <c r="AG16" s="358">
        <f t="shared" si="3"/>
        <v>-0.19725557461406518</v>
      </c>
      <c r="AH16" s="605"/>
      <c r="AI16" s="540"/>
      <c r="AJ16" s="541" t="s">
        <v>95</v>
      </c>
      <c r="AK16" s="541"/>
      <c r="AL16" s="16"/>
      <c r="AM16" s="16"/>
      <c r="AN16" s="16"/>
      <c r="AO16" s="16"/>
      <c r="AP16" s="16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</row>
    <row r="17" spans="1:175" s="2" customFormat="1" x14ac:dyDescent="0.2">
      <c r="A17" s="613" t="s">
        <v>80</v>
      </c>
      <c r="B17" s="92">
        <v>188</v>
      </c>
      <c r="C17" s="93">
        <v>189</v>
      </c>
      <c r="D17" s="94">
        <v>159</v>
      </c>
      <c r="E17" s="95">
        <v>144</v>
      </c>
      <c r="F17" s="92">
        <v>164</v>
      </c>
      <c r="G17" s="96">
        <v>145</v>
      </c>
      <c r="H17" s="96">
        <v>154</v>
      </c>
      <c r="I17" s="97">
        <v>141</v>
      </c>
      <c r="J17" s="98">
        <v>170</v>
      </c>
      <c r="K17" s="92">
        <v>160</v>
      </c>
      <c r="L17" s="99">
        <v>160</v>
      </c>
      <c r="M17" s="99">
        <v>159</v>
      </c>
      <c r="N17" s="417">
        <v>196</v>
      </c>
      <c r="O17" s="98">
        <v>213</v>
      </c>
      <c r="P17" s="421">
        <v>235</v>
      </c>
      <c r="Q17" s="711">
        <v>247</v>
      </c>
      <c r="R17" s="526">
        <v>256</v>
      </c>
      <c r="S17" s="526">
        <v>307</v>
      </c>
      <c r="T17" s="421">
        <f>205+105</f>
        <v>310</v>
      </c>
      <c r="U17" s="100">
        <v>375</v>
      </c>
      <c r="V17" s="100">
        <v>371</v>
      </c>
      <c r="W17" s="100">
        <v>339</v>
      </c>
      <c r="X17" s="100">
        <v>366</v>
      </c>
      <c r="Y17" s="100">
        <v>338</v>
      </c>
      <c r="Z17" s="100">
        <v>336</v>
      </c>
      <c r="AA17" s="733">
        <v>304</v>
      </c>
      <c r="AB17" s="695">
        <v>290</v>
      </c>
      <c r="AC17" s="504">
        <v>288</v>
      </c>
      <c r="AD17" s="704">
        <f t="shared" si="1"/>
        <v>-0.21311475409836064</v>
      </c>
      <c r="AE17" s="704">
        <f t="shared" si="4"/>
        <v>-6.8965517241379309E-3</v>
      </c>
      <c r="AF17" s="101">
        <f t="shared" si="2"/>
        <v>294</v>
      </c>
      <c r="AG17" s="102">
        <f t="shared" si="3"/>
        <v>-6.1889250814332247E-2</v>
      </c>
      <c r="AH17" s="605"/>
      <c r="AI17" s="540"/>
      <c r="AJ17" s="541"/>
      <c r="AK17" s="541"/>
      <c r="AL17" s="16"/>
      <c r="AM17" s="16"/>
      <c r="AN17" s="16"/>
      <c r="AO17" s="16"/>
      <c r="AP17" s="16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</row>
    <row r="18" spans="1:175" ht="12.75" thickBot="1" x14ac:dyDescent="0.25">
      <c r="A18" s="614" t="s">
        <v>81</v>
      </c>
      <c r="B18" s="103">
        <f t="shared" ref="B18" si="6">+B15+B16+B17</f>
        <v>474</v>
      </c>
      <c r="C18" s="104">
        <f t="shared" ref="C18" si="7">+C15+C16+C17</f>
        <v>481</v>
      </c>
      <c r="D18" s="105">
        <f t="shared" ref="D18" si="8">+D15+D16+D17</f>
        <v>446</v>
      </c>
      <c r="E18" s="106">
        <f t="shared" ref="E18" si="9">+E15+E16+E17</f>
        <v>398</v>
      </c>
      <c r="F18" s="103">
        <f t="shared" ref="F18" si="10">+F15+F16+F17</f>
        <v>451</v>
      </c>
      <c r="G18" s="107">
        <f t="shared" ref="G18" si="11">+G15+G16+G17</f>
        <v>450</v>
      </c>
      <c r="H18" s="107">
        <f t="shared" ref="H18" si="12">+H15+H16+H17</f>
        <v>615</v>
      </c>
      <c r="I18" s="107">
        <f t="shared" ref="I18" si="13">+I15+I16+I17</f>
        <v>697</v>
      </c>
      <c r="J18" s="108">
        <f t="shared" ref="J18" si="14">+J15+J16+J17</f>
        <v>829</v>
      </c>
      <c r="K18" s="103">
        <f t="shared" ref="K18" si="15">+K15+K16+K17</f>
        <v>915</v>
      </c>
      <c r="L18" s="109">
        <f t="shared" ref="L18" si="16">+L15+L16+L17</f>
        <v>998</v>
      </c>
      <c r="M18" s="110">
        <f t="shared" ref="M18" si="17">+M15+M16+M17</f>
        <v>1046</v>
      </c>
      <c r="N18" s="418">
        <f t="shared" ref="N18" si="18">+N15+N16+N17</f>
        <v>1132</v>
      </c>
      <c r="O18" s="424">
        <f t="shared" ref="O18" si="19">+O15+O16+O17</f>
        <v>1234</v>
      </c>
      <c r="P18" s="111">
        <f t="shared" ref="P18" si="20">+P15+P16+P17</f>
        <v>1375</v>
      </c>
      <c r="Q18" s="418">
        <f>+Q15+Q16+Q17</f>
        <v>1491</v>
      </c>
      <c r="R18" s="505">
        <f t="shared" ref="R18" si="21">+R15+R16+R17</f>
        <v>1580</v>
      </c>
      <c r="S18" s="505">
        <f t="shared" ref="S18" si="22">+S15+S16+S17</f>
        <v>1705</v>
      </c>
      <c r="T18" s="111">
        <f t="shared" ref="T18:X18" si="23">+T15+T16+T17</f>
        <v>1692</v>
      </c>
      <c r="U18" s="110">
        <f t="shared" si="23"/>
        <v>1715</v>
      </c>
      <c r="V18" s="110">
        <f t="shared" si="23"/>
        <v>1697</v>
      </c>
      <c r="W18" s="110">
        <f t="shared" si="23"/>
        <v>1705</v>
      </c>
      <c r="X18" s="110">
        <f t="shared" si="23"/>
        <v>1697</v>
      </c>
      <c r="Y18" s="110">
        <f>+Y15+Y16+Y17</f>
        <v>1690</v>
      </c>
      <c r="Z18" s="110">
        <f>+Z15+Z16+Z17</f>
        <v>1592</v>
      </c>
      <c r="AA18" s="110">
        <f>+AA15+AA16+AA17</f>
        <v>1514</v>
      </c>
      <c r="AB18" s="696">
        <f>+AB15+AB16+AB17</f>
        <v>1395</v>
      </c>
      <c r="AC18" s="505">
        <f>+AC15+AC16+AC17</f>
        <v>1419</v>
      </c>
      <c r="AD18" s="478">
        <f t="shared" si="1"/>
        <v>-0.16381850324101355</v>
      </c>
      <c r="AE18" s="463">
        <f t="shared" si="4"/>
        <v>1.7204301075268817E-2</v>
      </c>
      <c r="AF18" s="112">
        <f t="shared" si="2"/>
        <v>1442.6666666666667</v>
      </c>
      <c r="AG18" s="359">
        <f t="shared" si="3"/>
        <v>-0.16774193548387098</v>
      </c>
      <c r="AH18" s="605"/>
      <c r="AI18" s="539"/>
      <c r="AJ18" s="538"/>
      <c r="AK18" s="538"/>
      <c r="AL18" s="12"/>
      <c r="AM18" s="12"/>
      <c r="AN18" s="12"/>
      <c r="AO18" s="12"/>
      <c r="AP18" s="12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</row>
    <row r="19" spans="1:175" ht="13.5" thickTop="1" x14ac:dyDescent="0.2">
      <c r="A19" s="615" t="s">
        <v>27</v>
      </c>
      <c r="B19" s="113"/>
      <c r="C19" s="113"/>
      <c r="D19" s="113"/>
      <c r="E19" s="113"/>
      <c r="F19" s="113"/>
      <c r="G19" s="616"/>
      <c r="H19" s="616"/>
      <c r="I19" s="616"/>
      <c r="J19" s="616"/>
      <c r="K19" s="113"/>
      <c r="L19" s="113"/>
      <c r="M19" s="113"/>
      <c r="N19" s="113"/>
      <c r="O19" s="114"/>
      <c r="P19" s="114"/>
      <c r="Q19" s="527"/>
      <c r="R19" s="114"/>
      <c r="S19" s="114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7"/>
      <c r="AE19" s="117"/>
      <c r="AF19" s="116"/>
      <c r="AG19" s="617"/>
      <c r="AH19" s="542"/>
      <c r="AI19" s="543"/>
      <c r="AJ19" s="538"/>
      <c r="AK19" s="538"/>
      <c r="AL19" s="12"/>
      <c r="AM19" s="12"/>
      <c r="AN19" s="12"/>
      <c r="AO19" s="12"/>
      <c r="AP19" s="12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</row>
    <row r="20" spans="1:175" x14ac:dyDescent="0.2">
      <c r="A20" s="717" t="s">
        <v>5</v>
      </c>
      <c r="B20" s="276">
        <v>95</v>
      </c>
      <c r="C20" s="277">
        <v>105</v>
      </c>
      <c r="D20" s="278">
        <v>93</v>
      </c>
      <c r="E20" s="718">
        <v>113</v>
      </c>
      <c r="F20" s="276">
        <v>127</v>
      </c>
      <c r="G20" s="281">
        <v>156</v>
      </c>
      <c r="H20" s="282">
        <v>191</v>
      </c>
      <c r="I20" s="283">
        <v>179</v>
      </c>
      <c r="J20" s="284">
        <v>179</v>
      </c>
      <c r="K20" s="276">
        <v>112</v>
      </c>
      <c r="L20" s="276">
        <v>77</v>
      </c>
      <c r="M20" s="280">
        <v>74</v>
      </c>
      <c r="N20" s="713">
        <v>47</v>
      </c>
      <c r="O20" s="284">
        <v>51</v>
      </c>
      <c r="P20" s="441">
        <v>69</v>
      </c>
      <c r="Q20" s="713">
        <v>75</v>
      </c>
      <c r="R20" s="529">
        <v>66</v>
      </c>
      <c r="S20" s="529">
        <v>52</v>
      </c>
      <c r="T20" s="741">
        <v>48</v>
      </c>
      <c r="U20" s="719">
        <v>43</v>
      </c>
      <c r="V20" s="719">
        <v>36</v>
      </c>
      <c r="W20" s="719">
        <v>27</v>
      </c>
      <c r="X20" s="719">
        <v>18</v>
      </c>
      <c r="Y20" s="719">
        <v>19</v>
      </c>
      <c r="Z20" s="719">
        <v>32</v>
      </c>
      <c r="AA20" s="719">
        <v>25</v>
      </c>
      <c r="AB20" s="720">
        <v>21</v>
      </c>
      <c r="AC20" s="721">
        <v>25</v>
      </c>
      <c r="AD20" s="473">
        <f t="shared" ref="AD20:AD42" si="24">IF(AC20&gt;20,(AC20-X20)/X20,"")</f>
        <v>0.3888888888888889</v>
      </c>
      <c r="AE20" s="90">
        <f t="shared" ref="AE20:AE42" si="25">IF(AC20&gt;20,(AC20-AB20)/AB20," ")</f>
        <v>0.19047619047619047</v>
      </c>
      <c r="AF20" s="91">
        <f t="shared" ref="AF20:AF42" si="26">IF(AA20=0,"  ",IF(AA20=0,"  ",AVERAGE(AA20:AC20)))</f>
        <v>23.666666666666668</v>
      </c>
      <c r="AG20" s="722">
        <f t="shared" ref="AG20:AG42" si="27">IF(S20=0,"  ",IF(AC20&gt;20,(AC20-S20)/S20," "))</f>
        <v>-0.51923076923076927</v>
      </c>
      <c r="AH20" s="544"/>
      <c r="AI20" s="538"/>
      <c r="AJ20" s="538"/>
      <c r="AK20" s="538"/>
      <c r="AL20" s="12"/>
      <c r="AM20" s="12"/>
      <c r="AN20" s="12"/>
      <c r="AO20" s="12"/>
      <c r="AP20" s="12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</row>
    <row r="21" spans="1:175" x14ac:dyDescent="0.2">
      <c r="A21" s="618" t="s">
        <v>58</v>
      </c>
      <c r="B21" s="63">
        <v>4</v>
      </c>
      <c r="C21" s="68">
        <v>1</v>
      </c>
      <c r="D21" s="24">
        <v>4</v>
      </c>
      <c r="E21" s="64">
        <v>2</v>
      </c>
      <c r="F21" s="63">
        <v>6</v>
      </c>
      <c r="G21" s="9">
        <v>6</v>
      </c>
      <c r="H21" s="11">
        <v>9</v>
      </c>
      <c r="I21" s="18">
        <v>19</v>
      </c>
      <c r="J21" s="66">
        <v>22</v>
      </c>
      <c r="K21" s="63">
        <v>93</v>
      </c>
      <c r="L21" s="63">
        <v>151</v>
      </c>
      <c r="M21" s="7">
        <v>172</v>
      </c>
      <c r="N21" s="414">
        <v>196</v>
      </c>
      <c r="O21" s="66">
        <v>199</v>
      </c>
      <c r="P21" s="241">
        <v>174</v>
      </c>
      <c r="Q21" s="425">
        <v>147</v>
      </c>
      <c r="R21" s="523">
        <v>152</v>
      </c>
      <c r="S21" s="523">
        <v>141</v>
      </c>
      <c r="T21" s="742">
        <v>160</v>
      </c>
      <c r="U21" s="118">
        <v>133</v>
      </c>
      <c r="V21" s="118">
        <v>150</v>
      </c>
      <c r="W21" s="118">
        <v>166</v>
      </c>
      <c r="X21" s="118">
        <v>158</v>
      </c>
      <c r="Y21" s="118">
        <v>154</v>
      </c>
      <c r="Z21" s="118">
        <v>122</v>
      </c>
      <c r="AA21" s="118">
        <v>129</v>
      </c>
      <c r="AB21" s="697">
        <v>143</v>
      </c>
      <c r="AC21" s="506">
        <v>136</v>
      </c>
      <c r="AD21" s="474">
        <f t="shared" si="24"/>
        <v>-0.13924050632911392</v>
      </c>
      <c r="AE21" s="48">
        <f t="shared" si="25"/>
        <v>-4.8951048951048952E-2</v>
      </c>
      <c r="AF21" s="49">
        <f t="shared" si="26"/>
        <v>136</v>
      </c>
      <c r="AG21" s="119">
        <f t="shared" si="27"/>
        <v>-3.5460992907801421E-2</v>
      </c>
      <c r="AH21" s="544"/>
      <c r="AI21" s="538"/>
      <c r="AJ21" s="538"/>
      <c r="AK21" s="538"/>
      <c r="AL21" s="12"/>
      <c r="AM21" s="12"/>
      <c r="AN21" s="12"/>
      <c r="AO21" s="12"/>
      <c r="AP21" s="12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</row>
    <row r="22" spans="1:175" x14ac:dyDescent="0.2">
      <c r="A22" s="618" t="s">
        <v>96</v>
      </c>
      <c r="B22" s="63">
        <v>279</v>
      </c>
      <c r="C22" s="68">
        <v>332</v>
      </c>
      <c r="D22" s="24">
        <v>383</v>
      </c>
      <c r="E22" s="64">
        <v>391</v>
      </c>
      <c r="F22" s="63">
        <v>441</v>
      </c>
      <c r="G22" s="9">
        <v>482</v>
      </c>
      <c r="H22" s="11">
        <v>483</v>
      </c>
      <c r="I22" s="18">
        <v>446</v>
      </c>
      <c r="J22" s="66">
        <v>451</v>
      </c>
      <c r="K22" s="63">
        <v>441</v>
      </c>
      <c r="L22" s="63">
        <v>475</v>
      </c>
      <c r="M22" s="7">
        <v>485</v>
      </c>
      <c r="N22" s="414">
        <v>501</v>
      </c>
      <c r="O22" s="66">
        <v>507</v>
      </c>
      <c r="P22" s="241">
        <v>539</v>
      </c>
      <c r="Q22" s="425">
        <v>591</v>
      </c>
      <c r="R22" s="523">
        <v>554</v>
      </c>
      <c r="S22" s="523">
        <v>514</v>
      </c>
      <c r="T22" s="742">
        <v>468</v>
      </c>
      <c r="U22" s="118">
        <v>502</v>
      </c>
      <c r="V22" s="118">
        <v>476</v>
      </c>
      <c r="W22" s="118">
        <v>452</v>
      </c>
      <c r="X22" s="118">
        <v>489</v>
      </c>
      <c r="Y22" s="118">
        <v>478</v>
      </c>
      <c r="Z22" s="118">
        <v>445</v>
      </c>
      <c r="AA22" s="118">
        <v>398</v>
      </c>
      <c r="AB22" s="697">
        <v>344</v>
      </c>
      <c r="AC22" s="506">
        <v>338</v>
      </c>
      <c r="AD22" s="474">
        <f t="shared" si="24"/>
        <v>-0.30879345603271985</v>
      </c>
      <c r="AE22" s="48">
        <f t="shared" si="25"/>
        <v>-1.7441860465116279E-2</v>
      </c>
      <c r="AF22" s="49">
        <f t="shared" si="26"/>
        <v>360</v>
      </c>
      <c r="AG22" s="119">
        <f t="shared" si="27"/>
        <v>-0.34241245136186771</v>
      </c>
      <c r="AH22" s="544"/>
      <c r="AI22" s="541"/>
      <c r="AJ22" s="538"/>
      <c r="AK22" s="545"/>
      <c r="AL22" s="12"/>
      <c r="AM22" s="12"/>
      <c r="AN22" s="12"/>
      <c r="AO22" s="12"/>
      <c r="AP22" s="12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</row>
    <row r="23" spans="1:175" s="619" customFormat="1" x14ac:dyDescent="0.2">
      <c r="A23" s="618" t="s">
        <v>64</v>
      </c>
      <c r="B23" s="63">
        <v>0</v>
      </c>
      <c r="C23" s="68">
        <v>0</v>
      </c>
      <c r="D23" s="24">
        <v>0</v>
      </c>
      <c r="E23" s="64">
        <v>0</v>
      </c>
      <c r="F23" s="63">
        <v>0</v>
      </c>
      <c r="G23" s="9">
        <v>6</v>
      </c>
      <c r="H23" s="11">
        <v>18</v>
      </c>
      <c r="I23" s="18">
        <v>26</v>
      </c>
      <c r="J23" s="66">
        <v>20</v>
      </c>
      <c r="K23" s="63">
        <v>33</v>
      </c>
      <c r="L23" s="63">
        <v>36</v>
      </c>
      <c r="M23" s="7">
        <v>45</v>
      </c>
      <c r="N23" s="414">
        <v>52</v>
      </c>
      <c r="O23" s="66">
        <v>58</v>
      </c>
      <c r="P23" s="241">
        <v>86</v>
      </c>
      <c r="Q23" s="425">
        <v>112</v>
      </c>
      <c r="R23" s="523">
        <v>105</v>
      </c>
      <c r="S23" s="523">
        <v>83</v>
      </c>
      <c r="T23" s="742">
        <v>73</v>
      </c>
      <c r="U23" s="118">
        <v>74</v>
      </c>
      <c r="V23" s="118">
        <v>58</v>
      </c>
      <c r="W23" s="118">
        <v>63</v>
      </c>
      <c r="X23" s="118">
        <v>67</v>
      </c>
      <c r="Y23" s="118">
        <v>62</v>
      </c>
      <c r="Z23" s="118">
        <v>64</v>
      </c>
      <c r="AA23" s="118">
        <v>57</v>
      </c>
      <c r="AB23" s="697">
        <v>51</v>
      </c>
      <c r="AC23" s="506">
        <v>37</v>
      </c>
      <c r="AD23" s="474">
        <f t="shared" si="24"/>
        <v>-0.44776119402985076</v>
      </c>
      <c r="AE23" s="48">
        <f t="shared" si="25"/>
        <v>-0.27450980392156865</v>
      </c>
      <c r="AF23" s="49">
        <f t="shared" si="26"/>
        <v>48.333333333333336</v>
      </c>
      <c r="AG23" s="119">
        <f t="shared" si="27"/>
        <v>-0.55421686746987953</v>
      </c>
      <c r="AH23" s="544"/>
      <c r="AI23" s="538"/>
      <c r="AJ23" s="546"/>
      <c r="AK23" s="546"/>
      <c r="AL23" s="13"/>
      <c r="AM23" s="13"/>
      <c r="AN23" s="13"/>
      <c r="AO23" s="13"/>
      <c r="AP23" s="13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</row>
    <row r="24" spans="1:175" x14ac:dyDescent="0.2">
      <c r="A24" s="620" t="s">
        <v>6</v>
      </c>
      <c r="B24" s="51">
        <v>137</v>
      </c>
      <c r="C24" s="52">
        <v>145</v>
      </c>
      <c r="D24" s="53">
        <v>130</v>
      </c>
      <c r="E24" s="131">
        <v>134</v>
      </c>
      <c r="F24" s="51">
        <v>146</v>
      </c>
      <c r="G24" s="132">
        <v>136</v>
      </c>
      <c r="H24" s="133">
        <v>163</v>
      </c>
      <c r="I24" s="56">
        <v>165</v>
      </c>
      <c r="J24" s="57">
        <v>168</v>
      </c>
      <c r="K24" s="51">
        <v>174</v>
      </c>
      <c r="L24" s="51">
        <v>183</v>
      </c>
      <c r="M24" s="58">
        <v>194</v>
      </c>
      <c r="N24" s="413">
        <v>184</v>
      </c>
      <c r="O24" s="57">
        <v>208</v>
      </c>
      <c r="P24" s="326">
        <v>190</v>
      </c>
      <c r="Q24" s="708">
        <v>183</v>
      </c>
      <c r="R24" s="522">
        <v>169</v>
      </c>
      <c r="S24" s="522">
        <v>151</v>
      </c>
      <c r="T24" s="743">
        <v>155</v>
      </c>
      <c r="U24" s="134">
        <v>157</v>
      </c>
      <c r="V24" s="134">
        <v>143</v>
      </c>
      <c r="W24" s="134">
        <v>140</v>
      </c>
      <c r="X24" s="134">
        <v>141</v>
      </c>
      <c r="Y24" s="134">
        <v>153</v>
      </c>
      <c r="Z24" s="134">
        <v>134</v>
      </c>
      <c r="AA24" s="134">
        <v>110</v>
      </c>
      <c r="AB24" s="698">
        <v>105</v>
      </c>
      <c r="AC24" s="507">
        <v>100</v>
      </c>
      <c r="AD24" s="475">
        <f t="shared" si="24"/>
        <v>-0.29078014184397161</v>
      </c>
      <c r="AE24" s="60">
        <f t="shared" si="25"/>
        <v>-4.7619047619047616E-2</v>
      </c>
      <c r="AF24" s="61">
        <f t="shared" si="26"/>
        <v>105</v>
      </c>
      <c r="AG24" s="135">
        <f t="shared" si="27"/>
        <v>-0.33774834437086093</v>
      </c>
      <c r="AH24" s="544"/>
      <c r="AI24" s="538"/>
      <c r="AJ24" s="538"/>
      <c r="AK24" s="538"/>
      <c r="AL24" s="12"/>
      <c r="AM24" s="12"/>
      <c r="AN24" s="12"/>
      <c r="AO24" s="12"/>
      <c r="AP24" s="12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</row>
    <row r="25" spans="1:175" x14ac:dyDescent="0.2">
      <c r="A25" s="618" t="s">
        <v>42</v>
      </c>
      <c r="B25" s="63">
        <v>0</v>
      </c>
      <c r="C25" s="68">
        <v>0</v>
      </c>
      <c r="D25" s="24">
        <v>0</v>
      </c>
      <c r="E25" s="64">
        <v>0</v>
      </c>
      <c r="F25" s="63">
        <v>0</v>
      </c>
      <c r="G25" s="9">
        <v>0</v>
      </c>
      <c r="H25" s="11">
        <v>0</v>
      </c>
      <c r="I25" s="18">
        <v>0</v>
      </c>
      <c r="J25" s="66">
        <v>0</v>
      </c>
      <c r="K25" s="63">
        <v>0</v>
      </c>
      <c r="L25" s="63">
        <v>4</v>
      </c>
      <c r="M25" s="7">
        <v>4</v>
      </c>
      <c r="N25" s="414">
        <v>6</v>
      </c>
      <c r="O25" s="66">
        <v>4</v>
      </c>
      <c r="P25" s="241">
        <v>1</v>
      </c>
      <c r="Q25" s="425">
        <v>4</v>
      </c>
      <c r="R25" s="523">
        <v>7</v>
      </c>
      <c r="S25" s="523">
        <v>6</v>
      </c>
      <c r="T25" s="742">
        <v>8</v>
      </c>
      <c r="U25" s="118">
        <v>7</v>
      </c>
      <c r="V25" s="118">
        <v>4</v>
      </c>
      <c r="W25" s="118">
        <v>6</v>
      </c>
      <c r="X25" s="118">
        <v>7</v>
      </c>
      <c r="Y25" s="118">
        <v>7</v>
      </c>
      <c r="Z25" s="118">
        <v>10</v>
      </c>
      <c r="AA25" s="118">
        <v>9</v>
      </c>
      <c r="AB25" s="697">
        <v>7</v>
      </c>
      <c r="AC25" s="506">
        <v>7</v>
      </c>
      <c r="AD25" s="474" t="str">
        <f t="shared" si="24"/>
        <v/>
      </c>
      <c r="AE25" s="48" t="str">
        <f t="shared" si="25"/>
        <v xml:space="preserve"> </v>
      </c>
      <c r="AF25" s="49">
        <f t="shared" si="26"/>
        <v>7.666666666666667</v>
      </c>
      <c r="AG25" s="119" t="str">
        <f t="shared" si="27"/>
        <v xml:space="preserve"> </v>
      </c>
      <c r="AH25" s="544"/>
      <c r="AI25" s="538"/>
      <c r="AJ25" s="538"/>
      <c r="AK25" s="538"/>
      <c r="AL25" s="12"/>
      <c r="AM25" s="12"/>
      <c r="AN25" s="12"/>
      <c r="AO25" s="12"/>
      <c r="AP25" s="12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</row>
    <row r="26" spans="1:175" x14ac:dyDescent="0.2">
      <c r="A26" s="618" t="s">
        <v>44</v>
      </c>
      <c r="B26" s="63">
        <v>0</v>
      </c>
      <c r="C26" s="68">
        <v>0</v>
      </c>
      <c r="D26" s="24">
        <v>0</v>
      </c>
      <c r="E26" s="64">
        <v>0</v>
      </c>
      <c r="F26" s="63">
        <v>0</v>
      </c>
      <c r="G26" s="9">
        <v>0</v>
      </c>
      <c r="H26" s="11">
        <v>0</v>
      </c>
      <c r="I26" s="18">
        <v>0</v>
      </c>
      <c r="J26" s="66">
        <v>2</v>
      </c>
      <c r="K26" s="63">
        <v>9</v>
      </c>
      <c r="L26" s="63">
        <v>18</v>
      </c>
      <c r="M26" s="7">
        <v>33</v>
      </c>
      <c r="N26" s="414">
        <v>48</v>
      </c>
      <c r="O26" s="66">
        <v>70</v>
      </c>
      <c r="P26" s="241">
        <v>81</v>
      </c>
      <c r="Q26" s="425">
        <v>109</v>
      </c>
      <c r="R26" s="523">
        <v>118</v>
      </c>
      <c r="S26" s="523">
        <v>133</v>
      </c>
      <c r="T26" s="742">
        <v>130</v>
      </c>
      <c r="U26" s="118">
        <v>140</v>
      </c>
      <c r="V26" s="118">
        <v>154</v>
      </c>
      <c r="W26" s="118">
        <v>159</v>
      </c>
      <c r="X26" s="118">
        <v>170</v>
      </c>
      <c r="Y26" s="118">
        <v>168</v>
      </c>
      <c r="Z26" s="118">
        <v>147</v>
      </c>
      <c r="AA26" s="118">
        <v>113</v>
      </c>
      <c r="AB26" s="697">
        <v>93</v>
      </c>
      <c r="AC26" s="506">
        <v>95</v>
      </c>
      <c r="AD26" s="474">
        <f t="shared" si="24"/>
        <v>-0.44117647058823528</v>
      </c>
      <c r="AE26" s="48">
        <f t="shared" si="25"/>
        <v>2.1505376344086023E-2</v>
      </c>
      <c r="AF26" s="49">
        <f t="shared" si="26"/>
        <v>100.33333333333333</v>
      </c>
      <c r="AG26" s="119">
        <f t="shared" si="27"/>
        <v>-0.2857142857142857</v>
      </c>
      <c r="AH26" s="544"/>
      <c r="AI26" s="538"/>
      <c r="AJ26" s="538"/>
      <c r="AK26" s="538"/>
      <c r="AL26" s="12"/>
      <c r="AM26" s="12"/>
      <c r="AN26" s="12"/>
      <c r="AO26" s="12"/>
      <c r="AP26" s="12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</row>
    <row r="27" spans="1:175" x14ac:dyDescent="0.2">
      <c r="A27" s="618" t="s">
        <v>7</v>
      </c>
      <c r="B27" s="63">
        <v>8</v>
      </c>
      <c r="C27" s="68">
        <v>6</v>
      </c>
      <c r="D27" s="24">
        <v>7</v>
      </c>
      <c r="E27" s="64">
        <v>10</v>
      </c>
      <c r="F27" s="63">
        <v>11</v>
      </c>
      <c r="G27" s="9">
        <v>11</v>
      </c>
      <c r="H27" s="11">
        <v>11</v>
      </c>
      <c r="I27" s="18">
        <v>6</v>
      </c>
      <c r="J27" s="66">
        <v>8</v>
      </c>
      <c r="K27" s="63">
        <v>5</v>
      </c>
      <c r="L27" s="63">
        <v>4</v>
      </c>
      <c r="M27" s="7">
        <v>6</v>
      </c>
      <c r="N27" s="414">
        <v>8</v>
      </c>
      <c r="O27" s="66">
        <v>7</v>
      </c>
      <c r="P27" s="241">
        <v>7</v>
      </c>
      <c r="Q27" s="425">
        <v>3</v>
      </c>
      <c r="R27" s="523">
        <v>7</v>
      </c>
      <c r="S27" s="523">
        <v>12</v>
      </c>
      <c r="T27" s="742">
        <v>11</v>
      </c>
      <c r="U27" s="118">
        <v>9</v>
      </c>
      <c r="V27" s="118">
        <v>7</v>
      </c>
      <c r="W27" s="118">
        <v>8</v>
      </c>
      <c r="X27" s="118">
        <v>8</v>
      </c>
      <c r="Y27" s="118">
        <v>6</v>
      </c>
      <c r="Z27" s="118">
        <v>6</v>
      </c>
      <c r="AA27" s="118">
        <v>2</v>
      </c>
      <c r="AB27" s="697">
        <v>3</v>
      </c>
      <c r="AC27" s="506">
        <v>2</v>
      </c>
      <c r="AD27" s="474" t="str">
        <f t="shared" si="24"/>
        <v/>
      </c>
      <c r="AE27" s="48" t="str">
        <f>IF(AC27&gt;20,(AC27-AB27)/AB27," ")</f>
        <v xml:space="preserve"> </v>
      </c>
      <c r="AF27" s="49">
        <f t="shared" si="26"/>
        <v>2.3333333333333335</v>
      </c>
      <c r="AG27" s="119" t="str">
        <f t="shared" si="27"/>
        <v xml:space="preserve"> </v>
      </c>
      <c r="AH27" s="544"/>
      <c r="AI27" s="538"/>
      <c r="AJ27" s="538"/>
      <c r="AK27" s="538"/>
      <c r="AL27" s="12"/>
      <c r="AM27" s="12"/>
      <c r="AN27" s="12"/>
      <c r="AO27" s="12"/>
      <c r="AP27" s="12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</row>
    <row r="28" spans="1:175" s="619" customFormat="1" x14ac:dyDescent="0.2">
      <c r="A28" s="618" t="s">
        <v>8</v>
      </c>
      <c r="B28" s="63">
        <v>169</v>
      </c>
      <c r="C28" s="22">
        <v>157</v>
      </c>
      <c r="D28" s="24">
        <v>144</v>
      </c>
      <c r="E28" s="64">
        <v>131</v>
      </c>
      <c r="F28" s="63">
        <v>151</v>
      </c>
      <c r="G28" s="9">
        <v>193</v>
      </c>
      <c r="H28" s="11">
        <v>241</v>
      </c>
      <c r="I28" s="18">
        <v>267</v>
      </c>
      <c r="J28" s="66">
        <v>240</v>
      </c>
      <c r="K28" s="63">
        <v>213</v>
      </c>
      <c r="L28" s="63">
        <v>221</v>
      </c>
      <c r="M28" s="7">
        <v>214</v>
      </c>
      <c r="N28" s="414">
        <v>224</v>
      </c>
      <c r="O28" s="66">
        <v>233</v>
      </c>
      <c r="P28" s="241">
        <v>256</v>
      </c>
      <c r="Q28" s="425">
        <v>214</v>
      </c>
      <c r="R28" s="523">
        <v>190</v>
      </c>
      <c r="S28" s="523">
        <v>176</v>
      </c>
      <c r="T28" s="742">
        <v>159</v>
      </c>
      <c r="U28" s="118">
        <v>145</v>
      </c>
      <c r="V28" s="118">
        <v>135</v>
      </c>
      <c r="W28" s="118">
        <v>131</v>
      </c>
      <c r="X28" s="118">
        <v>121</v>
      </c>
      <c r="Y28" s="118">
        <v>113</v>
      </c>
      <c r="Z28" s="118">
        <v>128</v>
      </c>
      <c r="AA28" s="118">
        <v>111</v>
      </c>
      <c r="AB28" s="697">
        <v>92</v>
      </c>
      <c r="AC28" s="506">
        <v>95</v>
      </c>
      <c r="AD28" s="474">
        <f t="shared" si="24"/>
        <v>-0.21487603305785125</v>
      </c>
      <c r="AE28" s="48">
        <f t="shared" si="25"/>
        <v>3.2608695652173912E-2</v>
      </c>
      <c r="AF28" s="49">
        <f t="shared" si="26"/>
        <v>99.333333333333329</v>
      </c>
      <c r="AG28" s="119">
        <f t="shared" si="27"/>
        <v>-0.46022727272727271</v>
      </c>
      <c r="AH28" s="544"/>
      <c r="AI28" s="538"/>
      <c r="AJ28" s="546"/>
      <c r="AK28" s="546"/>
      <c r="AL28" s="13"/>
      <c r="AM28" s="13"/>
      <c r="AN28" s="13"/>
      <c r="AO28" s="13"/>
      <c r="AP28" s="13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</row>
    <row r="29" spans="1:175" s="619" customFormat="1" x14ac:dyDescent="0.2">
      <c r="A29" s="620" t="s">
        <v>61</v>
      </c>
      <c r="B29" s="51">
        <v>0</v>
      </c>
      <c r="C29" s="130">
        <v>0</v>
      </c>
      <c r="D29" s="53">
        <v>0</v>
      </c>
      <c r="E29" s="131">
        <v>0</v>
      </c>
      <c r="F29" s="51">
        <v>0</v>
      </c>
      <c r="G29" s="132">
        <v>0</v>
      </c>
      <c r="H29" s="133">
        <v>0</v>
      </c>
      <c r="I29" s="56">
        <v>0</v>
      </c>
      <c r="J29" s="57">
        <v>0</v>
      </c>
      <c r="K29" s="51">
        <v>1</v>
      </c>
      <c r="L29" s="51">
        <v>0</v>
      </c>
      <c r="M29" s="58">
        <v>0</v>
      </c>
      <c r="N29" s="413">
        <v>9</v>
      </c>
      <c r="O29" s="57">
        <v>5</v>
      </c>
      <c r="P29" s="326">
        <v>5</v>
      </c>
      <c r="Q29" s="708">
        <v>7</v>
      </c>
      <c r="R29" s="522">
        <v>3</v>
      </c>
      <c r="S29" s="522">
        <v>1</v>
      </c>
      <c r="T29" s="743">
        <v>9</v>
      </c>
      <c r="U29" s="134">
        <v>6</v>
      </c>
      <c r="V29" s="134">
        <v>5</v>
      </c>
      <c r="W29" s="134">
        <v>0</v>
      </c>
      <c r="X29" s="134">
        <v>6</v>
      </c>
      <c r="Y29" s="134">
        <v>3</v>
      </c>
      <c r="Z29" s="134">
        <v>6</v>
      </c>
      <c r="AA29" s="134">
        <v>7</v>
      </c>
      <c r="AB29" s="698">
        <v>0</v>
      </c>
      <c r="AC29" s="507">
        <v>0</v>
      </c>
      <c r="AD29" s="475" t="str">
        <f t="shared" si="24"/>
        <v/>
      </c>
      <c r="AE29" s="60" t="str">
        <f t="shared" si="25"/>
        <v xml:space="preserve"> </v>
      </c>
      <c r="AF29" s="61">
        <f t="shared" si="26"/>
        <v>2.3333333333333335</v>
      </c>
      <c r="AG29" s="135" t="str">
        <f t="shared" si="27"/>
        <v xml:space="preserve"> </v>
      </c>
      <c r="AH29" s="544"/>
      <c r="AI29" s="538"/>
      <c r="AJ29" s="546"/>
      <c r="AK29" s="546"/>
      <c r="AL29" s="13"/>
      <c r="AM29" s="13"/>
      <c r="AN29" s="13"/>
      <c r="AO29" s="13"/>
      <c r="AP29" s="13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</row>
    <row r="30" spans="1:175" s="621" customFormat="1" x14ac:dyDescent="0.2">
      <c r="A30" s="618" t="s">
        <v>59</v>
      </c>
      <c r="B30" s="63">
        <v>0</v>
      </c>
      <c r="C30" s="68">
        <v>0</v>
      </c>
      <c r="D30" s="24">
        <v>0</v>
      </c>
      <c r="E30" s="64">
        <v>0</v>
      </c>
      <c r="F30" s="63">
        <v>0</v>
      </c>
      <c r="G30" s="9">
        <v>16</v>
      </c>
      <c r="H30" s="11">
        <v>37</v>
      </c>
      <c r="I30" s="18">
        <v>50</v>
      </c>
      <c r="J30" s="66">
        <v>44</v>
      </c>
      <c r="K30" s="63">
        <v>55</v>
      </c>
      <c r="L30" s="63">
        <v>44</v>
      </c>
      <c r="M30" s="7">
        <v>53</v>
      </c>
      <c r="N30" s="414">
        <v>37</v>
      </c>
      <c r="O30" s="66">
        <v>46</v>
      </c>
      <c r="P30" s="241">
        <v>52</v>
      </c>
      <c r="Q30" s="425">
        <v>54</v>
      </c>
      <c r="R30" s="523">
        <v>52</v>
      </c>
      <c r="S30" s="523">
        <v>46</v>
      </c>
      <c r="T30" s="742">
        <v>36</v>
      </c>
      <c r="U30" s="118">
        <v>38</v>
      </c>
      <c r="V30" s="118">
        <v>39</v>
      </c>
      <c r="W30" s="118">
        <v>43</v>
      </c>
      <c r="X30" s="118">
        <v>50</v>
      </c>
      <c r="Y30" s="118">
        <v>39</v>
      </c>
      <c r="Z30" s="118">
        <v>33</v>
      </c>
      <c r="AA30" s="118">
        <v>54</v>
      </c>
      <c r="AB30" s="697">
        <v>54</v>
      </c>
      <c r="AC30" s="506">
        <v>43</v>
      </c>
      <c r="AD30" s="474">
        <f t="shared" si="24"/>
        <v>-0.14000000000000001</v>
      </c>
      <c r="AE30" s="48">
        <f t="shared" si="25"/>
        <v>-0.20370370370370369</v>
      </c>
      <c r="AF30" s="49">
        <f t="shared" si="26"/>
        <v>50.333333333333336</v>
      </c>
      <c r="AG30" s="119">
        <f t="shared" si="27"/>
        <v>-6.5217391304347824E-2</v>
      </c>
      <c r="AH30" s="544"/>
      <c r="AI30" s="538"/>
      <c r="AJ30" s="547"/>
      <c r="AK30" s="547"/>
      <c r="AL30" s="14"/>
      <c r="AM30" s="14"/>
      <c r="AN30" s="14"/>
      <c r="AO30" s="14"/>
      <c r="AP30" s="1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</row>
    <row r="31" spans="1:175" s="621" customFormat="1" x14ac:dyDescent="0.2">
      <c r="A31" s="618" t="s">
        <v>60</v>
      </c>
      <c r="B31" s="63">
        <v>0</v>
      </c>
      <c r="C31" s="68">
        <v>0</v>
      </c>
      <c r="D31" s="24">
        <v>0</v>
      </c>
      <c r="E31" s="64">
        <v>0</v>
      </c>
      <c r="F31" s="63">
        <v>0</v>
      </c>
      <c r="G31" s="9">
        <v>3</v>
      </c>
      <c r="H31" s="11">
        <v>34</v>
      </c>
      <c r="I31" s="18">
        <v>42</v>
      </c>
      <c r="J31" s="66">
        <v>40</v>
      </c>
      <c r="K31" s="63">
        <v>33</v>
      </c>
      <c r="L31" s="63">
        <v>36</v>
      </c>
      <c r="M31" s="7">
        <v>38</v>
      </c>
      <c r="N31" s="414">
        <v>30</v>
      </c>
      <c r="O31" s="66">
        <v>31</v>
      </c>
      <c r="P31" s="241">
        <v>36</v>
      </c>
      <c r="Q31" s="425">
        <v>23</v>
      </c>
      <c r="R31" s="523">
        <v>19</v>
      </c>
      <c r="S31" s="523">
        <v>27</v>
      </c>
      <c r="T31" s="742">
        <v>30</v>
      </c>
      <c r="U31" s="118">
        <v>26</v>
      </c>
      <c r="V31" s="118">
        <v>27</v>
      </c>
      <c r="W31" s="118">
        <v>42</v>
      </c>
      <c r="X31" s="118">
        <v>42</v>
      </c>
      <c r="Y31" s="118">
        <v>53</v>
      </c>
      <c r="Z31" s="118">
        <v>40</v>
      </c>
      <c r="AA31" s="118">
        <v>46</v>
      </c>
      <c r="AB31" s="697">
        <v>52</v>
      </c>
      <c r="AC31" s="506">
        <v>41</v>
      </c>
      <c r="AD31" s="474">
        <f t="shared" si="24"/>
        <v>-2.3809523809523808E-2</v>
      </c>
      <c r="AE31" s="48">
        <f t="shared" si="25"/>
        <v>-0.21153846153846154</v>
      </c>
      <c r="AF31" s="49">
        <f t="shared" si="26"/>
        <v>46.333333333333336</v>
      </c>
      <c r="AG31" s="119">
        <f t="shared" si="27"/>
        <v>0.51851851851851849</v>
      </c>
      <c r="AH31" s="544"/>
      <c r="AI31" s="538"/>
      <c r="AJ31" s="547"/>
      <c r="AK31" s="547"/>
      <c r="AL31" s="14"/>
      <c r="AM31" s="14"/>
      <c r="AN31" s="14"/>
      <c r="AO31" s="14"/>
      <c r="AP31" s="1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</row>
    <row r="32" spans="1:175" x14ac:dyDescent="0.2">
      <c r="A32" s="618" t="s">
        <v>32</v>
      </c>
      <c r="B32" s="63">
        <v>0</v>
      </c>
      <c r="C32" s="68">
        <v>0</v>
      </c>
      <c r="D32" s="24">
        <v>0</v>
      </c>
      <c r="E32" s="64">
        <v>0</v>
      </c>
      <c r="F32" s="63">
        <v>0</v>
      </c>
      <c r="G32" s="9">
        <v>0</v>
      </c>
      <c r="H32" s="11">
        <v>2</v>
      </c>
      <c r="I32" s="18">
        <v>17</v>
      </c>
      <c r="J32" s="66">
        <v>27</v>
      </c>
      <c r="K32" s="63">
        <v>37</v>
      </c>
      <c r="L32" s="63">
        <v>41</v>
      </c>
      <c r="M32" s="7">
        <v>52</v>
      </c>
      <c r="N32" s="414">
        <v>61</v>
      </c>
      <c r="O32" s="66">
        <v>80</v>
      </c>
      <c r="P32" s="241">
        <v>88</v>
      </c>
      <c r="Q32" s="425">
        <v>66</v>
      </c>
      <c r="R32" s="523">
        <v>57</v>
      </c>
      <c r="S32" s="523">
        <v>61</v>
      </c>
      <c r="T32" s="742">
        <v>55</v>
      </c>
      <c r="U32" s="118">
        <v>62</v>
      </c>
      <c r="V32" s="118">
        <v>61</v>
      </c>
      <c r="W32" s="118">
        <v>49</v>
      </c>
      <c r="X32" s="118">
        <v>48</v>
      </c>
      <c r="Y32" s="118">
        <v>39</v>
      </c>
      <c r="Z32" s="118">
        <v>40</v>
      </c>
      <c r="AA32" s="118">
        <v>30</v>
      </c>
      <c r="AB32" s="697">
        <v>31</v>
      </c>
      <c r="AC32" s="506">
        <v>16</v>
      </c>
      <c r="AD32" s="474" t="str">
        <f t="shared" si="24"/>
        <v/>
      </c>
      <c r="AE32" s="48" t="str">
        <f t="shared" si="25"/>
        <v xml:space="preserve"> </v>
      </c>
      <c r="AF32" s="49">
        <f t="shared" si="26"/>
        <v>25.666666666666668</v>
      </c>
      <c r="AG32" s="119" t="str">
        <f t="shared" si="27"/>
        <v xml:space="preserve"> </v>
      </c>
      <c r="AH32" s="544"/>
      <c r="AI32" s="538"/>
      <c r="AJ32" s="538"/>
      <c r="AK32" s="538"/>
      <c r="AL32" s="12"/>
      <c r="AM32" s="12"/>
      <c r="AN32" s="12"/>
      <c r="AO32" s="12"/>
      <c r="AP32" s="12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</row>
    <row r="33" spans="1:175" ht="13.5" hidden="1" x14ac:dyDescent="0.2">
      <c r="A33" s="618" t="s">
        <v>101</v>
      </c>
      <c r="B33" s="63">
        <v>121</v>
      </c>
      <c r="C33" s="22">
        <v>102</v>
      </c>
      <c r="D33" s="24">
        <v>93</v>
      </c>
      <c r="E33" s="64">
        <v>87</v>
      </c>
      <c r="F33" s="63">
        <v>116</v>
      </c>
      <c r="G33" s="9">
        <v>90</v>
      </c>
      <c r="H33" s="11">
        <v>19</v>
      </c>
      <c r="I33" s="18">
        <v>9</v>
      </c>
      <c r="J33" s="66">
        <v>2</v>
      </c>
      <c r="K33" s="63">
        <v>1</v>
      </c>
      <c r="L33" s="63">
        <v>0</v>
      </c>
      <c r="M33" s="7">
        <v>0</v>
      </c>
      <c r="N33" s="414">
        <v>0</v>
      </c>
      <c r="O33" s="66">
        <v>0</v>
      </c>
      <c r="P33" s="241">
        <v>0</v>
      </c>
      <c r="Q33" s="425">
        <v>0</v>
      </c>
      <c r="R33" s="523">
        <v>0</v>
      </c>
      <c r="S33" s="523">
        <v>0</v>
      </c>
      <c r="T33" s="742">
        <v>0</v>
      </c>
      <c r="U33" s="118">
        <v>0</v>
      </c>
      <c r="V33" s="118">
        <v>0</v>
      </c>
      <c r="W33" s="118"/>
      <c r="X33" s="118"/>
      <c r="Y33" s="118"/>
      <c r="Z33" s="118"/>
      <c r="AA33" s="118"/>
      <c r="AB33" s="697"/>
      <c r="AC33" s="506"/>
      <c r="AD33" s="474" t="str">
        <f t="shared" si="24"/>
        <v/>
      </c>
      <c r="AE33" s="48" t="str">
        <f t="shared" si="25"/>
        <v xml:space="preserve"> </v>
      </c>
      <c r="AF33" s="49" t="str">
        <f t="shared" si="26"/>
        <v xml:space="preserve">  </v>
      </c>
      <c r="AG33" s="119" t="str">
        <f t="shared" si="27"/>
        <v xml:space="preserve">  </v>
      </c>
      <c r="AH33" s="544"/>
      <c r="AI33" s="538"/>
      <c r="AJ33" s="538"/>
      <c r="AK33" s="538"/>
      <c r="AL33" s="12"/>
      <c r="AM33" s="12"/>
      <c r="AN33" s="12"/>
      <c r="AO33" s="12"/>
      <c r="AP33" s="12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</row>
    <row r="34" spans="1:175" x14ac:dyDescent="0.2">
      <c r="A34" s="618" t="s">
        <v>9</v>
      </c>
      <c r="B34" s="63">
        <v>41</v>
      </c>
      <c r="C34" s="68">
        <v>32</v>
      </c>
      <c r="D34" s="24">
        <v>35</v>
      </c>
      <c r="E34" s="64">
        <v>38</v>
      </c>
      <c r="F34" s="63">
        <v>37</v>
      </c>
      <c r="G34" s="9">
        <v>32</v>
      </c>
      <c r="H34" s="11">
        <v>27</v>
      </c>
      <c r="I34" s="18">
        <v>23</v>
      </c>
      <c r="J34" s="66">
        <v>29</v>
      </c>
      <c r="K34" s="63">
        <v>29</v>
      </c>
      <c r="L34" s="63">
        <v>37</v>
      </c>
      <c r="M34" s="7">
        <v>44</v>
      </c>
      <c r="N34" s="414">
        <v>40</v>
      </c>
      <c r="O34" s="66">
        <v>48</v>
      </c>
      <c r="P34" s="241">
        <v>49</v>
      </c>
      <c r="Q34" s="425">
        <v>64</v>
      </c>
      <c r="R34" s="523">
        <v>59</v>
      </c>
      <c r="S34" s="523">
        <v>68</v>
      </c>
      <c r="T34" s="742">
        <f>14+53</f>
        <v>67</v>
      </c>
      <c r="U34" s="118">
        <v>59</v>
      </c>
      <c r="V34" s="118">
        <v>62</v>
      </c>
      <c r="W34" s="118">
        <v>70</v>
      </c>
      <c r="X34" s="118">
        <v>67</v>
      </c>
      <c r="Y34" s="118">
        <v>51</v>
      </c>
      <c r="Z34" s="118">
        <v>50</v>
      </c>
      <c r="AA34" s="118">
        <v>42</v>
      </c>
      <c r="AB34" s="697">
        <v>32</v>
      </c>
      <c r="AC34" s="506">
        <v>41</v>
      </c>
      <c r="AD34" s="474">
        <f t="shared" si="24"/>
        <v>-0.38805970149253732</v>
      </c>
      <c r="AE34" s="48">
        <f t="shared" si="25"/>
        <v>0.28125</v>
      </c>
      <c r="AF34" s="49">
        <f t="shared" si="26"/>
        <v>38.333333333333336</v>
      </c>
      <c r="AG34" s="119">
        <f t="shared" si="27"/>
        <v>-0.39705882352941174</v>
      </c>
      <c r="AH34" s="544"/>
      <c r="AI34" s="538"/>
      <c r="AJ34" s="538"/>
      <c r="AK34" s="538"/>
      <c r="AL34" s="12"/>
      <c r="AM34" s="12"/>
      <c r="AN34" s="12"/>
      <c r="AO34" s="12"/>
      <c r="AP34" s="12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</row>
    <row r="35" spans="1:175" s="622" customFormat="1" x14ac:dyDescent="0.2">
      <c r="A35" s="620" t="s">
        <v>10</v>
      </c>
      <c r="B35" s="51">
        <v>31</v>
      </c>
      <c r="C35" s="130">
        <v>31</v>
      </c>
      <c r="D35" s="53">
        <v>23</v>
      </c>
      <c r="E35" s="131">
        <v>26</v>
      </c>
      <c r="F35" s="51">
        <v>43</v>
      </c>
      <c r="G35" s="132">
        <v>49</v>
      </c>
      <c r="H35" s="133">
        <v>39</v>
      </c>
      <c r="I35" s="56">
        <v>39</v>
      </c>
      <c r="J35" s="57">
        <v>35</v>
      </c>
      <c r="K35" s="51">
        <v>37</v>
      </c>
      <c r="L35" s="51">
        <v>47</v>
      </c>
      <c r="M35" s="58">
        <v>42</v>
      </c>
      <c r="N35" s="413">
        <v>29</v>
      </c>
      <c r="O35" s="57">
        <v>26</v>
      </c>
      <c r="P35" s="326">
        <v>29</v>
      </c>
      <c r="Q35" s="708">
        <v>29</v>
      </c>
      <c r="R35" s="522">
        <v>21</v>
      </c>
      <c r="S35" s="522">
        <v>18</v>
      </c>
      <c r="T35" s="743">
        <v>15</v>
      </c>
      <c r="U35" s="134">
        <v>7</v>
      </c>
      <c r="V35" s="134">
        <v>14</v>
      </c>
      <c r="W35" s="134">
        <v>15</v>
      </c>
      <c r="X35" s="134">
        <v>22</v>
      </c>
      <c r="Y35" s="134">
        <v>15</v>
      </c>
      <c r="Z35" s="134">
        <v>15</v>
      </c>
      <c r="AA35" s="134">
        <v>15</v>
      </c>
      <c r="AB35" s="698">
        <v>16</v>
      </c>
      <c r="AC35" s="507">
        <v>11</v>
      </c>
      <c r="AD35" s="475" t="str">
        <f t="shared" si="24"/>
        <v/>
      </c>
      <c r="AE35" s="60" t="str">
        <f t="shared" si="25"/>
        <v xml:space="preserve"> </v>
      </c>
      <c r="AF35" s="61">
        <f t="shared" si="26"/>
        <v>14</v>
      </c>
      <c r="AG35" s="135" t="str">
        <f t="shared" si="27"/>
        <v xml:space="preserve"> </v>
      </c>
      <c r="AH35" s="544"/>
      <c r="AI35" s="548"/>
      <c r="AJ35" s="548"/>
      <c r="AK35" s="548"/>
      <c r="AL35" s="15"/>
      <c r="AM35" s="15"/>
      <c r="AN35" s="15"/>
      <c r="AO35" s="15"/>
      <c r="AP35" s="1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</row>
    <row r="36" spans="1:175" x14ac:dyDescent="0.2">
      <c r="A36" s="618" t="s">
        <v>11</v>
      </c>
      <c r="B36" s="63">
        <v>91</v>
      </c>
      <c r="C36" s="22">
        <v>104</v>
      </c>
      <c r="D36" s="24">
        <v>112</v>
      </c>
      <c r="E36" s="64">
        <v>119</v>
      </c>
      <c r="F36" s="63">
        <v>107</v>
      </c>
      <c r="G36" s="9">
        <v>114</v>
      </c>
      <c r="H36" s="11">
        <v>129</v>
      </c>
      <c r="I36" s="18">
        <v>126</v>
      </c>
      <c r="J36" s="66">
        <v>126</v>
      </c>
      <c r="K36" s="63">
        <v>123</v>
      </c>
      <c r="L36" s="63">
        <v>126</v>
      </c>
      <c r="M36" s="7">
        <v>120</v>
      </c>
      <c r="N36" s="414">
        <v>135</v>
      </c>
      <c r="O36" s="66">
        <v>139</v>
      </c>
      <c r="P36" s="241">
        <v>133</v>
      </c>
      <c r="Q36" s="425">
        <v>126</v>
      </c>
      <c r="R36" s="523">
        <v>125</v>
      </c>
      <c r="S36" s="523">
        <v>114</v>
      </c>
      <c r="T36" s="742">
        <v>122</v>
      </c>
      <c r="U36" s="118">
        <v>100</v>
      </c>
      <c r="V36" s="118">
        <v>124</v>
      </c>
      <c r="W36" s="118">
        <v>130</v>
      </c>
      <c r="X36" s="118">
        <v>143</v>
      </c>
      <c r="Y36" s="118">
        <v>138</v>
      </c>
      <c r="Z36" s="118">
        <v>111</v>
      </c>
      <c r="AA36" s="118">
        <v>93</v>
      </c>
      <c r="AB36" s="697">
        <v>87</v>
      </c>
      <c r="AC36" s="506">
        <v>88</v>
      </c>
      <c r="AD36" s="474">
        <f t="shared" si="24"/>
        <v>-0.38461538461538464</v>
      </c>
      <c r="AE36" s="48">
        <f t="shared" si="25"/>
        <v>1.1494252873563218E-2</v>
      </c>
      <c r="AF36" s="49">
        <f t="shared" si="26"/>
        <v>89.333333333333329</v>
      </c>
      <c r="AG36" s="119">
        <f t="shared" si="27"/>
        <v>-0.22807017543859648</v>
      </c>
      <c r="AH36" s="544"/>
      <c r="AI36" s="548"/>
      <c r="AJ36" s="538"/>
      <c r="AK36" s="538"/>
      <c r="AL36" s="12"/>
      <c r="AM36" s="12"/>
      <c r="AN36" s="12"/>
      <c r="AO36" s="12"/>
      <c r="AP36" s="12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</row>
    <row r="37" spans="1:175" ht="13.5" hidden="1" x14ac:dyDescent="0.2">
      <c r="A37" s="618" t="s">
        <v>102</v>
      </c>
      <c r="B37" s="63">
        <v>2</v>
      </c>
      <c r="C37" s="68"/>
      <c r="D37" s="24">
        <v>0</v>
      </c>
      <c r="E37" s="64">
        <v>0</v>
      </c>
      <c r="F37" s="63">
        <v>0</v>
      </c>
      <c r="G37" s="9">
        <v>0</v>
      </c>
      <c r="H37" s="11">
        <v>0</v>
      </c>
      <c r="I37" s="18">
        <v>0</v>
      </c>
      <c r="J37" s="66">
        <v>0</v>
      </c>
      <c r="K37" s="63">
        <v>0</v>
      </c>
      <c r="L37" s="63">
        <v>0</v>
      </c>
      <c r="M37" s="7">
        <v>0</v>
      </c>
      <c r="N37" s="414">
        <v>0</v>
      </c>
      <c r="O37" s="66">
        <v>0</v>
      </c>
      <c r="P37" s="241">
        <v>0</v>
      </c>
      <c r="Q37" s="425">
        <v>0</v>
      </c>
      <c r="R37" s="523">
        <v>0</v>
      </c>
      <c r="S37" s="523">
        <v>0</v>
      </c>
      <c r="T37" s="742">
        <v>0</v>
      </c>
      <c r="U37" s="118">
        <v>0</v>
      </c>
      <c r="V37" s="118">
        <v>0</v>
      </c>
      <c r="W37" s="118">
        <v>0</v>
      </c>
      <c r="X37" s="118"/>
      <c r="Y37" s="118"/>
      <c r="Z37" s="118"/>
      <c r="AA37" s="118"/>
      <c r="AB37" s="697"/>
      <c r="AC37" s="506"/>
      <c r="AD37" s="474" t="str">
        <f t="shared" si="24"/>
        <v/>
      </c>
      <c r="AE37" s="48" t="str">
        <f t="shared" si="25"/>
        <v xml:space="preserve"> </v>
      </c>
      <c r="AF37" s="49" t="str">
        <f t="shared" si="26"/>
        <v xml:space="preserve">  </v>
      </c>
      <c r="AG37" s="119" t="str">
        <f t="shared" si="27"/>
        <v xml:space="preserve">  </v>
      </c>
      <c r="AH37" s="544"/>
      <c r="AI37" s="548"/>
      <c r="AJ37" s="538"/>
      <c r="AK37" s="538"/>
      <c r="AL37" s="12"/>
      <c r="AM37" s="12"/>
      <c r="AN37" s="12"/>
      <c r="AO37" s="12"/>
      <c r="AP37" s="12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</row>
    <row r="38" spans="1:175" x14ac:dyDescent="0.2">
      <c r="A38" s="618" t="s">
        <v>12</v>
      </c>
      <c r="B38" s="63">
        <v>238</v>
      </c>
      <c r="C38" s="68">
        <v>241</v>
      </c>
      <c r="D38" s="24">
        <v>241</v>
      </c>
      <c r="E38" s="64">
        <v>276</v>
      </c>
      <c r="F38" s="63">
        <v>290</v>
      </c>
      <c r="G38" s="9">
        <v>292</v>
      </c>
      <c r="H38" s="11">
        <v>300</v>
      </c>
      <c r="I38" s="18">
        <v>289</v>
      </c>
      <c r="J38" s="66">
        <v>292</v>
      </c>
      <c r="K38" s="63">
        <v>296</v>
      </c>
      <c r="L38" s="63">
        <v>334</v>
      </c>
      <c r="M38" s="7">
        <v>359</v>
      </c>
      <c r="N38" s="414">
        <v>369</v>
      </c>
      <c r="O38" s="66">
        <v>355</v>
      </c>
      <c r="P38" s="241">
        <v>403</v>
      </c>
      <c r="Q38" s="425">
        <v>426</v>
      </c>
      <c r="R38" s="523">
        <v>404</v>
      </c>
      <c r="S38" s="523">
        <v>380</v>
      </c>
      <c r="T38" s="742">
        <v>408</v>
      </c>
      <c r="U38" s="118">
        <v>377</v>
      </c>
      <c r="V38" s="118">
        <v>412</v>
      </c>
      <c r="W38" s="118">
        <v>406</v>
      </c>
      <c r="X38" s="118">
        <v>428</v>
      </c>
      <c r="Y38" s="118">
        <v>465</v>
      </c>
      <c r="Z38" s="118">
        <v>475</v>
      </c>
      <c r="AA38" s="118">
        <v>417</v>
      </c>
      <c r="AB38" s="697">
        <v>383</v>
      </c>
      <c r="AC38" s="506">
        <v>361</v>
      </c>
      <c r="AD38" s="474">
        <f t="shared" si="24"/>
        <v>-0.15654205607476634</v>
      </c>
      <c r="AE38" s="48">
        <f t="shared" si="25"/>
        <v>-5.7441253263707574E-2</v>
      </c>
      <c r="AF38" s="49">
        <f t="shared" si="26"/>
        <v>387</v>
      </c>
      <c r="AG38" s="119">
        <f t="shared" si="27"/>
        <v>-0.05</v>
      </c>
      <c r="AH38" s="544"/>
      <c r="AI38" s="549"/>
      <c r="AJ38" s="538"/>
      <c r="AK38" s="545"/>
      <c r="AL38" s="12"/>
      <c r="AM38" s="12"/>
      <c r="AN38" s="12"/>
      <c r="AO38" s="12"/>
      <c r="AP38" s="12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</row>
    <row r="39" spans="1:175" x14ac:dyDescent="0.2">
      <c r="A39" s="618" t="s">
        <v>13</v>
      </c>
      <c r="B39" s="63">
        <v>46</v>
      </c>
      <c r="C39" s="68">
        <v>45</v>
      </c>
      <c r="D39" s="24">
        <v>35</v>
      </c>
      <c r="E39" s="64">
        <v>49</v>
      </c>
      <c r="F39" s="63">
        <v>41</v>
      </c>
      <c r="G39" s="9">
        <v>33</v>
      </c>
      <c r="H39" s="11">
        <v>33</v>
      </c>
      <c r="I39" s="18">
        <v>46</v>
      </c>
      <c r="J39" s="66">
        <v>42</v>
      </c>
      <c r="K39" s="63">
        <v>41</v>
      </c>
      <c r="L39" s="63">
        <v>51</v>
      </c>
      <c r="M39" s="7">
        <v>57</v>
      </c>
      <c r="N39" s="414">
        <v>53</v>
      </c>
      <c r="O39" s="66">
        <v>56</v>
      </c>
      <c r="P39" s="241">
        <v>53</v>
      </c>
      <c r="Q39" s="425">
        <v>47</v>
      </c>
      <c r="R39" s="523">
        <v>41</v>
      </c>
      <c r="S39" s="523">
        <v>50</v>
      </c>
      <c r="T39" s="742">
        <v>52</v>
      </c>
      <c r="U39" s="118">
        <v>45</v>
      </c>
      <c r="V39" s="118">
        <v>54</v>
      </c>
      <c r="W39" s="118">
        <v>64</v>
      </c>
      <c r="X39" s="118">
        <v>60</v>
      </c>
      <c r="Y39" s="118">
        <v>58</v>
      </c>
      <c r="Z39" s="118">
        <v>61</v>
      </c>
      <c r="AA39" s="118">
        <v>48</v>
      </c>
      <c r="AB39" s="697">
        <v>39</v>
      </c>
      <c r="AC39" s="506">
        <v>27</v>
      </c>
      <c r="AD39" s="474">
        <f t="shared" si="24"/>
        <v>-0.55000000000000004</v>
      </c>
      <c r="AE39" s="48">
        <f t="shared" si="25"/>
        <v>-0.30769230769230771</v>
      </c>
      <c r="AF39" s="49">
        <f t="shared" si="26"/>
        <v>38</v>
      </c>
      <c r="AG39" s="119">
        <f t="shared" si="27"/>
        <v>-0.46</v>
      </c>
      <c r="AH39" s="544"/>
      <c r="AI39" s="548"/>
      <c r="AJ39" s="538"/>
      <c r="AK39" s="538"/>
      <c r="AL39" s="12"/>
      <c r="AM39" s="12"/>
      <c r="AN39" s="12"/>
      <c r="AO39" s="12"/>
      <c r="AP39" s="12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</row>
    <row r="40" spans="1:175" s="621" customFormat="1" x14ac:dyDescent="0.2">
      <c r="A40" s="618" t="s">
        <v>14</v>
      </c>
      <c r="B40" s="63">
        <v>14</v>
      </c>
      <c r="C40" s="68">
        <v>15</v>
      </c>
      <c r="D40" s="24">
        <v>18</v>
      </c>
      <c r="E40" s="64">
        <v>25</v>
      </c>
      <c r="F40" s="63">
        <v>26</v>
      </c>
      <c r="G40" s="9">
        <v>32</v>
      </c>
      <c r="H40" s="11">
        <v>30</v>
      </c>
      <c r="I40" s="18">
        <v>29</v>
      </c>
      <c r="J40" s="66">
        <v>41</v>
      </c>
      <c r="K40" s="63">
        <v>46</v>
      </c>
      <c r="L40" s="63">
        <v>39</v>
      </c>
      <c r="M40" s="7">
        <v>34</v>
      </c>
      <c r="N40" s="414">
        <v>26</v>
      </c>
      <c r="O40" s="66">
        <v>22</v>
      </c>
      <c r="P40" s="241">
        <v>21</v>
      </c>
      <c r="Q40" s="425">
        <v>23</v>
      </c>
      <c r="R40" s="523">
        <v>35</v>
      </c>
      <c r="S40" s="523">
        <v>55</v>
      </c>
      <c r="T40" s="742">
        <v>46</v>
      </c>
      <c r="U40" s="118">
        <v>36</v>
      </c>
      <c r="V40" s="118">
        <v>29</v>
      </c>
      <c r="W40" s="118">
        <v>27</v>
      </c>
      <c r="X40" s="118">
        <v>29</v>
      </c>
      <c r="Y40" s="118">
        <v>34</v>
      </c>
      <c r="Z40" s="118">
        <v>35</v>
      </c>
      <c r="AA40" s="118">
        <v>7</v>
      </c>
      <c r="AB40" s="697">
        <v>9</v>
      </c>
      <c r="AC40" s="506">
        <v>16</v>
      </c>
      <c r="AD40" s="474" t="str">
        <f t="shared" si="24"/>
        <v/>
      </c>
      <c r="AE40" s="48" t="str">
        <f t="shared" si="25"/>
        <v xml:space="preserve"> </v>
      </c>
      <c r="AF40" s="49">
        <f t="shared" si="26"/>
        <v>10.666666666666666</v>
      </c>
      <c r="AG40" s="119" t="str">
        <f t="shared" si="27"/>
        <v xml:space="preserve"> </v>
      </c>
      <c r="AH40" s="544"/>
      <c r="AI40" s="548"/>
      <c r="AJ40" s="547"/>
      <c r="AK40" s="547"/>
      <c r="AL40" s="14"/>
      <c r="AM40" s="14"/>
      <c r="AN40" s="14"/>
      <c r="AO40" s="14"/>
      <c r="AP40" s="1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</row>
    <row r="41" spans="1:175" s="2" customFormat="1" x14ac:dyDescent="0.2">
      <c r="A41" s="620" t="s">
        <v>30</v>
      </c>
      <c r="B41" s="51">
        <v>0</v>
      </c>
      <c r="C41" s="130">
        <v>0</v>
      </c>
      <c r="D41" s="53">
        <v>0</v>
      </c>
      <c r="E41" s="131">
        <v>0</v>
      </c>
      <c r="F41" s="51">
        <v>0</v>
      </c>
      <c r="G41" s="132">
        <v>12</v>
      </c>
      <c r="H41" s="133">
        <v>13</v>
      </c>
      <c r="I41" s="56">
        <v>22</v>
      </c>
      <c r="J41" s="57">
        <v>35</v>
      </c>
      <c r="K41" s="51">
        <v>29</v>
      </c>
      <c r="L41" s="51">
        <v>26</v>
      </c>
      <c r="M41" s="58">
        <v>24</v>
      </c>
      <c r="N41" s="413">
        <v>26</v>
      </c>
      <c r="O41" s="57">
        <v>24</v>
      </c>
      <c r="P41" s="326">
        <v>30</v>
      </c>
      <c r="Q41" s="708">
        <v>31</v>
      </c>
      <c r="R41" s="522">
        <v>41</v>
      </c>
      <c r="S41" s="522">
        <v>42</v>
      </c>
      <c r="T41" s="743">
        <v>35</v>
      </c>
      <c r="U41" s="134">
        <v>37</v>
      </c>
      <c r="V41" s="134">
        <v>43</v>
      </c>
      <c r="W41" s="134">
        <v>46</v>
      </c>
      <c r="X41" s="134">
        <v>43</v>
      </c>
      <c r="Y41" s="134">
        <v>36</v>
      </c>
      <c r="Z41" s="134">
        <v>33</v>
      </c>
      <c r="AA41" s="134">
        <v>20</v>
      </c>
      <c r="AB41" s="698">
        <v>17</v>
      </c>
      <c r="AC41" s="507">
        <v>20</v>
      </c>
      <c r="AD41" s="475" t="str">
        <f t="shared" si="24"/>
        <v/>
      </c>
      <c r="AE41" s="60" t="str">
        <f t="shared" si="25"/>
        <v xml:space="preserve"> </v>
      </c>
      <c r="AF41" s="61">
        <f t="shared" si="26"/>
        <v>19</v>
      </c>
      <c r="AG41" s="135" t="str">
        <f t="shared" si="27"/>
        <v xml:space="preserve"> </v>
      </c>
      <c r="AH41" s="544"/>
      <c r="AI41" s="548"/>
      <c r="AJ41" s="541"/>
      <c r="AK41" s="538"/>
      <c r="AL41" s="16"/>
      <c r="AM41" s="16"/>
      <c r="AN41" s="16"/>
      <c r="AO41" s="16"/>
      <c r="AP41" s="16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</row>
    <row r="42" spans="1:175" s="2" customFormat="1" ht="12.75" thickBot="1" x14ac:dyDescent="0.25">
      <c r="A42" s="623" t="s">
        <v>77</v>
      </c>
      <c r="B42" s="137">
        <f t="shared" ref="B42:W42" si="28">SUM(B20:B41)</f>
        <v>1276</v>
      </c>
      <c r="C42" s="138">
        <f t="shared" si="28"/>
        <v>1316</v>
      </c>
      <c r="D42" s="139">
        <f t="shared" si="28"/>
        <v>1318</v>
      </c>
      <c r="E42" s="140">
        <f t="shared" si="28"/>
        <v>1401</v>
      </c>
      <c r="F42" s="137">
        <f t="shared" si="28"/>
        <v>1542</v>
      </c>
      <c r="G42" s="141">
        <f t="shared" si="28"/>
        <v>1663</v>
      </c>
      <c r="H42" s="142">
        <f t="shared" si="28"/>
        <v>1779</v>
      </c>
      <c r="I42" s="142">
        <f t="shared" si="28"/>
        <v>1800</v>
      </c>
      <c r="J42" s="143">
        <f t="shared" si="28"/>
        <v>1803</v>
      </c>
      <c r="K42" s="137">
        <f t="shared" si="28"/>
        <v>1808</v>
      </c>
      <c r="L42" s="137">
        <f t="shared" si="28"/>
        <v>1950</v>
      </c>
      <c r="M42" s="144">
        <f t="shared" si="28"/>
        <v>2050</v>
      </c>
      <c r="N42" s="427">
        <f t="shared" si="28"/>
        <v>2081</v>
      </c>
      <c r="O42" s="429">
        <f t="shared" si="28"/>
        <v>2169</v>
      </c>
      <c r="P42" s="137">
        <f t="shared" si="28"/>
        <v>2302</v>
      </c>
      <c r="Q42" s="427">
        <f t="shared" si="28"/>
        <v>2334</v>
      </c>
      <c r="R42" s="508">
        <f t="shared" si="28"/>
        <v>2225</v>
      </c>
      <c r="S42" s="508">
        <f t="shared" si="28"/>
        <v>2130</v>
      </c>
      <c r="T42" s="137">
        <f t="shared" si="28"/>
        <v>2087</v>
      </c>
      <c r="U42" s="144">
        <f t="shared" si="28"/>
        <v>2003</v>
      </c>
      <c r="V42" s="144">
        <f t="shared" si="28"/>
        <v>2033</v>
      </c>
      <c r="W42" s="144">
        <f t="shared" si="28"/>
        <v>2044</v>
      </c>
      <c r="X42" s="144">
        <f t="shared" ref="X42:AC42" si="29">SUM(X20:X41)</f>
        <v>2117</v>
      </c>
      <c r="Y42" s="144">
        <f t="shared" si="29"/>
        <v>2091</v>
      </c>
      <c r="Z42" s="144">
        <f t="shared" si="29"/>
        <v>1987</v>
      </c>
      <c r="AA42" s="144">
        <f t="shared" si="29"/>
        <v>1733</v>
      </c>
      <c r="AB42" s="143">
        <f t="shared" si="29"/>
        <v>1579</v>
      </c>
      <c r="AC42" s="508">
        <f t="shared" si="29"/>
        <v>1499</v>
      </c>
      <c r="AD42" s="479">
        <f t="shared" si="24"/>
        <v>-0.29192253188474254</v>
      </c>
      <c r="AE42" s="145">
        <f t="shared" si="25"/>
        <v>-5.06649778340722E-2</v>
      </c>
      <c r="AF42" s="146">
        <f t="shared" si="26"/>
        <v>1603.6666666666667</v>
      </c>
      <c r="AG42" s="147">
        <f t="shared" si="27"/>
        <v>-0.29624413145539907</v>
      </c>
      <c r="AH42" s="550"/>
      <c r="AI42" s="541"/>
      <c r="AJ42" s="541"/>
      <c r="AK42" s="538"/>
      <c r="AL42" s="16"/>
      <c r="AM42" s="16"/>
      <c r="AN42" s="16"/>
      <c r="AO42" s="16"/>
      <c r="AP42" s="16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</row>
    <row r="43" spans="1:175" ht="13.5" thickTop="1" x14ac:dyDescent="0.2">
      <c r="A43" s="624" t="s">
        <v>29</v>
      </c>
      <c r="B43" s="148"/>
      <c r="C43" s="148"/>
      <c r="D43" s="149"/>
      <c r="E43" s="149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1"/>
      <c r="AE43" s="151"/>
      <c r="AF43" s="152"/>
      <c r="AG43" s="625"/>
      <c r="AH43" s="551"/>
      <c r="AI43" s="538"/>
      <c r="AJ43" s="538"/>
      <c r="AK43" s="538"/>
      <c r="AL43" s="12"/>
      <c r="AM43" s="12"/>
      <c r="AN43" s="12"/>
      <c r="AO43" s="12"/>
      <c r="AP43" s="12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</row>
    <row r="44" spans="1:175" x14ac:dyDescent="0.2">
      <c r="A44" s="609" t="s">
        <v>19</v>
      </c>
      <c r="B44" s="63">
        <v>610</v>
      </c>
      <c r="C44" s="22">
        <v>601</v>
      </c>
      <c r="D44" s="24">
        <v>563</v>
      </c>
      <c r="E44" s="64">
        <v>477</v>
      </c>
      <c r="F44" s="63">
        <v>453</v>
      </c>
      <c r="G44" s="9">
        <v>437</v>
      </c>
      <c r="H44" s="65">
        <v>438</v>
      </c>
      <c r="I44" s="18">
        <v>386</v>
      </c>
      <c r="J44" s="66">
        <v>391</v>
      </c>
      <c r="K44" s="63">
        <v>408</v>
      </c>
      <c r="L44" s="63">
        <v>463</v>
      </c>
      <c r="M44" s="7">
        <v>462</v>
      </c>
      <c r="N44" s="425">
        <v>513</v>
      </c>
      <c r="O44" s="284">
        <v>541</v>
      </c>
      <c r="P44" s="241">
        <v>572</v>
      </c>
      <c r="Q44" s="425">
        <v>578</v>
      </c>
      <c r="R44" s="523">
        <v>594</v>
      </c>
      <c r="S44" s="523">
        <v>586</v>
      </c>
      <c r="T44" s="241">
        <v>594</v>
      </c>
      <c r="U44" s="10">
        <v>556</v>
      </c>
      <c r="V44" s="10">
        <v>569</v>
      </c>
      <c r="W44" s="10">
        <v>541</v>
      </c>
      <c r="X44" s="10">
        <v>488</v>
      </c>
      <c r="Y44" s="10">
        <v>457</v>
      </c>
      <c r="Z44" s="10">
        <v>407</v>
      </c>
      <c r="AA44" s="10">
        <v>382</v>
      </c>
      <c r="AB44" s="324">
        <v>363</v>
      </c>
      <c r="AC44" s="501">
        <v>331</v>
      </c>
      <c r="AD44" s="474">
        <f t="shared" ref="AD44:AD56" si="30">IF(AC44&gt;20,(AC44-X44)/X44,"")</f>
        <v>-0.32172131147540983</v>
      </c>
      <c r="AE44" s="48">
        <f t="shared" ref="AE44:AE56" si="31">IF(AC44&gt;20,(AC44-AB44)/AB44," ")</f>
        <v>-8.8154269972451793E-2</v>
      </c>
      <c r="AF44" s="49">
        <f t="shared" ref="AF44:AF56" si="32">IF(AA44=0,"  ",IF(AA44=0,"  ",AVERAGE(AA44:AC44)))</f>
        <v>358.66666666666669</v>
      </c>
      <c r="AG44" s="119">
        <f t="shared" ref="AG44:AG56" si="33">IF(S44=0,"  ",IF(AC44&gt;20,(AC44-S44)/S44," "))</f>
        <v>-0.43515358361774742</v>
      </c>
      <c r="AH44" s="544"/>
      <c r="AI44" s="541"/>
      <c r="AJ44" s="538"/>
      <c r="AK44" s="545"/>
      <c r="AL44" s="12"/>
      <c r="AM44" s="12"/>
      <c r="AN44" s="12"/>
      <c r="AO44" s="12"/>
      <c r="AP44" s="12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</row>
    <row r="45" spans="1:175" x14ac:dyDescent="0.2">
      <c r="A45" s="609" t="s">
        <v>20</v>
      </c>
      <c r="B45" s="63">
        <v>46</v>
      </c>
      <c r="C45" s="68">
        <v>45</v>
      </c>
      <c r="D45" s="24">
        <v>51</v>
      </c>
      <c r="E45" s="64">
        <v>60</v>
      </c>
      <c r="F45" s="63">
        <v>59</v>
      </c>
      <c r="G45" s="9">
        <v>56</v>
      </c>
      <c r="H45" s="65">
        <v>50</v>
      </c>
      <c r="I45" s="18">
        <v>51</v>
      </c>
      <c r="J45" s="66">
        <v>70</v>
      </c>
      <c r="K45" s="63">
        <v>67</v>
      </c>
      <c r="L45" s="63">
        <v>93</v>
      </c>
      <c r="M45" s="7">
        <v>86</v>
      </c>
      <c r="N45" s="414">
        <v>81</v>
      </c>
      <c r="O45" s="66">
        <v>83</v>
      </c>
      <c r="P45" s="241">
        <v>94</v>
      </c>
      <c r="Q45" s="425">
        <v>90</v>
      </c>
      <c r="R45" s="523">
        <v>94</v>
      </c>
      <c r="S45" s="523">
        <v>107</v>
      </c>
      <c r="T45" s="241">
        <v>110</v>
      </c>
      <c r="U45" s="10">
        <v>115</v>
      </c>
      <c r="V45" s="10">
        <v>126</v>
      </c>
      <c r="W45" s="10">
        <v>122</v>
      </c>
      <c r="X45" s="10">
        <v>113</v>
      </c>
      <c r="Y45" s="10">
        <v>113</v>
      </c>
      <c r="Z45" s="10">
        <v>95</v>
      </c>
      <c r="AA45" s="10">
        <v>71</v>
      </c>
      <c r="AB45" s="324">
        <v>62</v>
      </c>
      <c r="AC45" s="501">
        <v>66</v>
      </c>
      <c r="AD45" s="474">
        <f t="shared" si="30"/>
        <v>-0.41592920353982299</v>
      </c>
      <c r="AE45" s="48">
        <f t="shared" si="31"/>
        <v>6.4516129032258063E-2</v>
      </c>
      <c r="AF45" s="49">
        <f t="shared" si="32"/>
        <v>66.333333333333329</v>
      </c>
      <c r="AG45" s="67">
        <f t="shared" si="33"/>
        <v>-0.38317757009345793</v>
      </c>
      <c r="AH45" s="550"/>
      <c r="AI45" s="538"/>
      <c r="AJ45" s="538"/>
      <c r="AK45" s="538"/>
      <c r="AL45" s="12"/>
      <c r="AM45" s="12"/>
      <c r="AN45" s="12"/>
      <c r="AO45" s="12"/>
      <c r="AP45" s="12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</row>
    <row r="46" spans="1:175" s="622" customFormat="1" x14ac:dyDescent="0.2">
      <c r="A46" s="626" t="s">
        <v>25</v>
      </c>
      <c r="B46" s="63">
        <v>0</v>
      </c>
      <c r="C46" s="68">
        <v>0</v>
      </c>
      <c r="D46" s="24">
        <v>0</v>
      </c>
      <c r="E46" s="64">
        <v>0</v>
      </c>
      <c r="F46" s="63">
        <v>57</v>
      </c>
      <c r="G46" s="9">
        <v>114</v>
      </c>
      <c r="H46" s="65">
        <v>139</v>
      </c>
      <c r="I46" s="18">
        <v>142</v>
      </c>
      <c r="J46" s="66">
        <v>113</v>
      </c>
      <c r="K46" s="63">
        <v>89</v>
      </c>
      <c r="L46" s="63">
        <v>80</v>
      </c>
      <c r="M46" s="7">
        <v>81</v>
      </c>
      <c r="N46" s="414">
        <v>90</v>
      </c>
      <c r="O46" s="66">
        <v>85</v>
      </c>
      <c r="P46" s="241">
        <v>83</v>
      </c>
      <c r="Q46" s="425">
        <v>129</v>
      </c>
      <c r="R46" s="523">
        <v>133</v>
      </c>
      <c r="S46" s="523">
        <v>133</v>
      </c>
      <c r="T46" s="241">
        <v>164</v>
      </c>
      <c r="U46" s="10">
        <v>183</v>
      </c>
      <c r="V46" s="10">
        <v>210</v>
      </c>
      <c r="W46" s="10">
        <v>239</v>
      </c>
      <c r="X46" s="10">
        <v>218</v>
      </c>
      <c r="Y46" s="10">
        <v>232</v>
      </c>
      <c r="Z46" s="10">
        <v>209</v>
      </c>
      <c r="AA46" s="10">
        <v>180</v>
      </c>
      <c r="AB46" s="324">
        <v>216</v>
      </c>
      <c r="AC46" s="501">
        <v>232</v>
      </c>
      <c r="AD46" s="474">
        <f t="shared" si="30"/>
        <v>6.4220183486238536E-2</v>
      </c>
      <c r="AE46" s="48">
        <f t="shared" si="31"/>
        <v>7.407407407407407E-2</v>
      </c>
      <c r="AF46" s="49">
        <f t="shared" si="32"/>
        <v>209.33333333333334</v>
      </c>
      <c r="AG46" s="153">
        <f t="shared" si="33"/>
        <v>0.74436090225563911</v>
      </c>
      <c r="AH46" s="550"/>
      <c r="AI46" s="538"/>
      <c r="AJ46" s="548"/>
      <c r="AK46" s="548"/>
      <c r="AL46" s="15"/>
      <c r="AM46" s="15"/>
      <c r="AN46" s="15"/>
      <c r="AO46" s="15"/>
      <c r="AP46" s="1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</row>
    <row r="47" spans="1:175" s="622" customFormat="1" x14ac:dyDescent="0.2">
      <c r="A47" s="626" t="s">
        <v>103</v>
      </c>
      <c r="B47" s="63"/>
      <c r="C47" s="68"/>
      <c r="D47" s="24"/>
      <c r="E47" s="64"/>
      <c r="F47" s="63"/>
      <c r="G47" s="9"/>
      <c r="H47" s="65"/>
      <c r="I47" s="18"/>
      <c r="J47" s="66"/>
      <c r="K47" s="63"/>
      <c r="L47" s="63"/>
      <c r="M47" s="7"/>
      <c r="N47" s="414"/>
      <c r="O47" s="66"/>
      <c r="P47" s="241">
        <v>0</v>
      </c>
      <c r="Q47" s="425">
        <v>0</v>
      </c>
      <c r="R47" s="523"/>
      <c r="S47" s="523">
        <v>0</v>
      </c>
      <c r="T47" s="241"/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9</v>
      </c>
      <c r="AA47" s="10">
        <v>13</v>
      </c>
      <c r="AB47" s="324">
        <v>20</v>
      </c>
      <c r="AC47" s="501">
        <v>24</v>
      </c>
      <c r="AD47" s="474"/>
      <c r="AE47" s="48">
        <f t="shared" si="31"/>
        <v>0.2</v>
      </c>
      <c r="AF47" s="49">
        <f t="shared" si="32"/>
        <v>19</v>
      </c>
      <c r="AG47" s="153" t="str">
        <f t="shared" si="33"/>
        <v xml:space="preserve">  </v>
      </c>
      <c r="AH47" s="550"/>
      <c r="AI47" s="538"/>
      <c r="AJ47" s="548"/>
      <c r="AK47" s="548"/>
      <c r="AL47" s="15"/>
      <c r="AM47" s="15"/>
      <c r="AN47" s="15"/>
      <c r="AO47" s="15"/>
      <c r="AP47" s="1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</row>
    <row r="48" spans="1:175" s="622" customFormat="1" x14ac:dyDescent="0.2">
      <c r="A48" s="627" t="s">
        <v>93</v>
      </c>
      <c r="B48" s="51">
        <v>0</v>
      </c>
      <c r="C48" s="52">
        <v>0</v>
      </c>
      <c r="D48" s="53">
        <v>0</v>
      </c>
      <c r="E48" s="131">
        <v>0</v>
      </c>
      <c r="F48" s="51">
        <v>0</v>
      </c>
      <c r="G48" s="132">
        <v>0</v>
      </c>
      <c r="H48" s="156">
        <v>0</v>
      </c>
      <c r="I48" s="56">
        <v>0</v>
      </c>
      <c r="J48" s="57"/>
      <c r="K48" s="51">
        <v>0</v>
      </c>
      <c r="L48" s="51">
        <v>0</v>
      </c>
      <c r="M48" s="58">
        <v>0</v>
      </c>
      <c r="N48" s="413">
        <v>0</v>
      </c>
      <c r="O48" s="57">
        <v>3</v>
      </c>
      <c r="P48" s="326">
        <v>7</v>
      </c>
      <c r="Q48" s="708">
        <v>22</v>
      </c>
      <c r="R48" s="522">
        <v>31</v>
      </c>
      <c r="S48" s="522">
        <v>23</v>
      </c>
      <c r="T48" s="326">
        <v>21</v>
      </c>
      <c r="U48" s="59">
        <v>22</v>
      </c>
      <c r="V48" s="59">
        <v>33</v>
      </c>
      <c r="W48" s="59">
        <v>30</v>
      </c>
      <c r="X48" s="59">
        <v>42</v>
      </c>
      <c r="Y48" s="59">
        <v>45</v>
      </c>
      <c r="Z48" s="59">
        <v>45</v>
      </c>
      <c r="AA48" s="59">
        <v>41</v>
      </c>
      <c r="AB48" s="452">
        <v>46</v>
      </c>
      <c r="AC48" s="500">
        <v>61</v>
      </c>
      <c r="AD48" s="475">
        <f t="shared" si="30"/>
        <v>0.45238095238095238</v>
      </c>
      <c r="AE48" s="60">
        <f t="shared" si="31"/>
        <v>0.32608695652173914</v>
      </c>
      <c r="AF48" s="61">
        <f t="shared" si="32"/>
        <v>49.333333333333336</v>
      </c>
      <c r="AG48" s="62">
        <f t="shared" si="33"/>
        <v>1.6521739130434783</v>
      </c>
      <c r="AH48" s="550"/>
      <c r="AI48" s="538"/>
      <c r="AJ48" s="548"/>
      <c r="AK48" s="548"/>
      <c r="AL48" s="15"/>
      <c r="AM48" s="15"/>
      <c r="AN48" s="15"/>
      <c r="AO48" s="15"/>
      <c r="AP48" s="1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</row>
    <row r="49" spans="1:175" ht="13.5" hidden="1" x14ac:dyDescent="0.2">
      <c r="A49" s="628" t="s">
        <v>104</v>
      </c>
      <c r="B49" s="120">
        <v>49</v>
      </c>
      <c r="C49" s="136">
        <v>54</v>
      </c>
      <c r="D49" s="121">
        <v>40</v>
      </c>
      <c r="E49" s="122">
        <v>41</v>
      </c>
      <c r="F49" s="120">
        <v>48</v>
      </c>
      <c r="G49" s="123">
        <v>41</v>
      </c>
      <c r="H49" s="154">
        <v>37</v>
      </c>
      <c r="I49" s="124">
        <v>36</v>
      </c>
      <c r="J49" s="125">
        <v>25</v>
      </c>
      <c r="K49" s="120">
        <v>17</v>
      </c>
      <c r="L49" s="120">
        <v>16</v>
      </c>
      <c r="M49" s="126">
        <v>19</v>
      </c>
      <c r="N49" s="426">
        <v>10</v>
      </c>
      <c r="O49" s="125">
        <v>7</v>
      </c>
      <c r="P49" s="428">
        <v>3</v>
      </c>
      <c r="Q49" s="712">
        <v>0</v>
      </c>
      <c r="R49" s="528">
        <v>0</v>
      </c>
      <c r="S49" s="528">
        <v>0</v>
      </c>
      <c r="T49" s="428">
        <v>0</v>
      </c>
      <c r="U49" s="127">
        <v>0</v>
      </c>
      <c r="V49" s="127">
        <v>0</v>
      </c>
      <c r="W49" s="127">
        <v>0</v>
      </c>
      <c r="X49" s="127">
        <v>0</v>
      </c>
      <c r="Y49" s="127">
        <v>0</v>
      </c>
      <c r="Z49" s="127">
        <v>0</v>
      </c>
      <c r="AA49" s="127">
        <v>0</v>
      </c>
      <c r="AB49" s="699"/>
      <c r="AC49" s="509"/>
      <c r="AD49" s="474" t="str">
        <f t="shared" si="30"/>
        <v/>
      </c>
      <c r="AE49" s="461" t="str">
        <f t="shared" si="31"/>
        <v xml:space="preserve"> </v>
      </c>
      <c r="AF49" s="129" t="str">
        <f t="shared" si="32"/>
        <v xml:space="preserve">  </v>
      </c>
      <c r="AG49" s="195" t="str">
        <f t="shared" si="33"/>
        <v xml:space="preserve">  </v>
      </c>
      <c r="AH49" s="550"/>
      <c r="AI49" s="538"/>
      <c r="AJ49" s="538"/>
      <c r="AK49" s="538"/>
      <c r="AL49" s="12"/>
      <c r="AM49" s="12"/>
      <c r="AN49" s="12"/>
      <c r="AO49" s="12"/>
      <c r="AP49" s="12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</row>
    <row r="50" spans="1:175" x14ac:dyDescent="0.2">
      <c r="A50" s="609" t="s">
        <v>21</v>
      </c>
      <c r="B50" s="63">
        <v>70</v>
      </c>
      <c r="C50" s="68">
        <v>65</v>
      </c>
      <c r="D50" s="24">
        <v>66</v>
      </c>
      <c r="E50" s="64">
        <v>61</v>
      </c>
      <c r="F50" s="63">
        <v>68</v>
      </c>
      <c r="G50" s="9">
        <v>72</v>
      </c>
      <c r="H50" s="65">
        <v>63</v>
      </c>
      <c r="I50" s="18">
        <v>60</v>
      </c>
      <c r="J50" s="66">
        <v>80</v>
      </c>
      <c r="K50" s="63">
        <v>75</v>
      </c>
      <c r="L50" s="63">
        <v>83</v>
      </c>
      <c r="M50" s="7">
        <v>110</v>
      </c>
      <c r="N50" s="414">
        <v>100</v>
      </c>
      <c r="O50" s="66">
        <v>108</v>
      </c>
      <c r="P50" s="241">
        <v>102</v>
      </c>
      <c r="Q50" s="425">
        <v>86</v>
      </c>
      <c r="R50" s="523">
        <v>93</v>
      </c>
      <c r="S50" s="523">
        <v>109</v>
      </c>
      <c r="T50" s="241">
        <v>96</v>
      </c>
      <c r="U50" s="10">
        <v>93</v>
      </c>
      <c r="V50" s="10">
        <v>101</v>
      </c>
      <c r="W50" s="10">
        <v>86</v>
      </c>
      <c r="X50" s="10">
        <v>84</v>
      </c>
      <c r="Y50" s="10">
        <v>74</v>
      </c>
      <c r="Z50" s="10">
        <v>63</v>
      </c>
      <c r="AA50" s="10">
        <v>51</v>
      </c>
      <c r="AB50" s="324">
        <v>48</v>
      </c>
      <c r="AC50" s="501">
        <v>53</v>
      </c>
      <c r="AD50" s="474">
        <f t="shared" si="30"/>
        <v>-0.36904761904761907</v>
      </c>
      <c r="AE50" s="48">
        <f t="shared" si="31"/>
        <v>0.10416666666666667</v>
      </c>
      <c r="AF50" s="49">
        <f t="shared" si="32"/>
        <v>50.666666666666664</v>
      </c>
      <c r="AG50" s="67">
        <f t="shared" si="33"/>
        <v>-0.51376146788990829</v>
      </c>
      <c r="AH50" s="550"/>
      <c r="AI50" s="538"/>
      <c r="AJ50" s="538"/>
      <c r="AK50" s="538"/>
      <c r="AL50" s="12"/>
      <c r="AM50" s="12"/>
      <c r="AN50" s="12"/>
      <c r="AO50" s="12"/>
      <c r="AP50" s="12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</row>
    <row r="51" spans="1:175" x14ac:dyDescent="0.2">
      <c r="A51" s="609" t="s">
        <v>120</v>
      </c>
      <c r="B51" s="63"/>
      <c r="C51" s="68"/>
      <c r="D51" s="24"/>
      <c r="E51" s="64"/>
      <c r="F51" s="63"/>
      <c r="G51" s="9"/>
      <c r="H51" s="65"/>
      <c r="I51" s="18"/>
      <c r="J51" s="66"/>
      <c r="K51" s="63"/>
      <c r="L51" s="63"/>
      <c r="M51" s="7"/>
      <c r="N51" s="414"/>
      <c r="O51" s="66"/>
      <c r="P51" s="241"/>
      <c r="Q51" s="425">
        <v>0</v>
      </c>
      <c r="R51" s="523"/>
      <c r="S51" s="523">
        <v>0</v>
      </c>
      <c r="T51" s="241"/>
      <c r="U51" s="10"/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3</v>
      </c>
      <c r="AB51" s="324">
        <v>11</v>
      </c>
      <c r="AC51" s="501">
        <v>18</v>
      </c>
      <c r="AD51" s="474" t="str">
        <f t="shared" si="30"/>
        <v/>
      </c>
      <c r="AE51" s="456" t="str">
        <f t="shared" si="31"/>
        <v xml:space="preserve"> </v>
      </c>
      <c r="AF51" s="49">
        <f t="shared" si="32"/>
        <v>10.666666666666666</v>
      </c>
      <c r="AG51" s="67" t="str">
        <f t="shared" si="33"/>
        <v xml:space="preserve">  </v>
      </c>
      <c r="AH51" s="550"/>
      <c r="AI51" s="538"/>
      <c r="AJ51" s="538"/>
      <c r="AK51" s="538"/>
      <c r="AL51" s="12"/>
      <c r="AM51" s="12"/>
      <c r="AN51" s="12"/>
      <c r="AO51" s="12"/>
      <c r="AP51" s="12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</row>
    <row r="52" spans="1:175" x14ac:dyDescent="0.2">
      <c r="A52" s="609" t="s">
        <v>22</v>
      </c>
      <c r="B52" s="63">
        <v>118</v>
      </c>
      <c r="C52" s="68">
        <v>126</v>
      </c>
      <c r="D52" s="24">
        <v>131</v>
      </c>
      <c r="E52" s="64">
        <v>142</v>
      </c>
      <c r="F52" s="63">
        <v>109</v>
      </c>
      <c r="G52" s="9">
        <v>104</v>
      </c>
      <c r="H52" s="65">
        <v>99</v>
      </c>
      <c r="I52" s="18">
        <v>107</v>
      </c>
      <c r="J52" s="66">
        <v>113</v>
      </c>
      <c r="K52" s="63">
        <v>105</v>
      </c>
      <c r="L52" s="63">
        <v>97</v>
      </c>
      <c r="M52" s="7">
        <v>96</v>
      </c>
      <c r="N52" s="414">
        <v>82</v>
      </c>
      <c r="O52" s="66">
        <v>100</v>
      </c>
      <c r="P52" s="241">
        <v>110</v>
      </c>
      <c r="Q52" s="425">
        <v>138</v>
      </c>
      <c r="R52" s="523">
        <v>136</v>
      </c>
      <c r="S52" s="523">
        <v>155</v>
      </c>
      <c r="T52" s="241">
        <v>149</v>
      </c>
      <c r="U52" s="10">
        <v>137</v>
      </c>
      <c r="V52" s="10">
        <v>125</v>
      </c>
      <c r="W52" s="10">
        <v>109</v>
      </c>
      <c r="X52" s="10">
        <v>114</v>
      </c>
      <c r="Y52" s="10">
        <v>106</v>
      </c>
      <c r="Z52" s="10">
        <v>113</v>
      </c>
      <c r="AA52" s="10">
        <v>88</v>
      </c>
      <c r="AB52" s="324">
        <v>65</v>
      </c>
      <c r="AC52" s="501">
        <v>66</v>
      </c>
      <c r="AD52" s="474">
        <f t="shared" si="30"/>
        <v>-0.42105263157894735</v>
      </c>
      <c r="AE52" s="48">
        <f t="shared" si="31"/>
        <v>1.5384615384615385E-2</v>
      </c>
      <c r="AF52" s="49">
        <f t="shared" si="32"/>
        <v>73</v>
      </c>
      <c r="AG52" s="67">
        <f t="shared" si="33"/>
        <v>-0.5741935483870968</v>
      </c>
      <c r="AH52" s="550"/>
      <c r="AI52" s="538"/>
      <c r="AJ52" s="538"/>
      <c r="AK52" s="538"/>
      <c r="AL52" s="12"/>
      <c r="AM52" s="12"/>
      <c r="AN52" s="12"/>
      <c r="AO52" s="12"/>
      <c r="AP52" s="12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</row>
    <row r="53" spans="1:175" ht="13.5" hidden="1" x14ac:dyDescent="0.2">
      <c r="A53" s="609" t="s">
        <v>105</v>
      </c>
      <c r="B53" s="63">
        <v>2</v>
      </c>
      <c r="C53" s="68">
        <v>1</v>
      </c>
      <c r="D53" s="24">
        <v>0</v>
      </c>
      <c r="E53" s="64">
        <v>2</v>
      </c>
      <c r="F53" s="63">
        <v>1</v>
      </c>
      <c r="G53" s="9"/>
      <c r="H53" s="65"/>
      <c r="I53" s="18"/>
      <c r="J53" s="66"/>
      <c r="K53" s="63"/>
      <c r="L53" s="63"/>
      <c r="M53" s="7"/>
      <c r="N53" s="414"/>
      <c r="O53" s="66"/>
      <c r="P53" s="241"/>
      <c r="Q53" s="425"/>
      <c r="R53" s="523"/>
      <c r="S53" s="523"/>
      <c r="T53" s="241"/>
      <c r="U53" s="10"/>
      <c r="V53" s="10"/>
      <c r="W53" s="10"/>
      <c r="X53" s="10"/>
      <c r="Y53" s="10"/>
      <c r="Z53" s="10"/>
      <c r="AA53" s="10"/>
      <c r="AB53" s="324"/>
      <c r="AC53" s="501"/>
      <c r="AD53" s="474" t="str">
        <f t="shared" si="30"/>
        <v/>
      </c>
      <c r="AE53" s="48" t="str">
        <f t="shared" si="31"/>
        <v xml:space="preserve"> </v>
      </c>
      <c r="AF53" s="49" t="str">
        <f t="shared" si="32"/>
        <v xml:space="preserve">  </v>
      </c>
      <c r="AG53" s="67" t="str">
        <f t="shared" si="33"/>
        <v xml:space="preserve">  </v>
      </c>
      <c r="AH53" s="550"/>
      <c r="AI53" s="538"/>
      <c r="AJ53" s="538"/>
      <c r="AK53" s="545"/>
      <c r="AL53" s="12"/>
      <c r="AM53" s="12"/>
      <c r="AN53" s="12"/>
      <c r="AO53" s="12"/>
      <c r="AP53" s="12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</row>
    <row r="54" spans="1:175" x14ac:dyDescent="0.2">
      <c r="A54" s="609" t="s">
        <v>23</v>
      </c>
      <c r="B54" s="63">
        <v>41</v>
      </c>
      <c r="C54" s="68">
        <v>43</v>
      </c>
      <c r="D54" s="24">
        <v>53</v>
      </c>
      <c r="E54" s="64">
        <v>67</v>
      </c>
      <c r="F54" s="63">
        <v>66</v>
      </c>
      <c r="G54" s="9">
        <v>74</v>
      </c>
      <c r="H54" s="65">
        <v>81</v>
      </c>
      <c r="I54" s="18">
        <v>76</v>
      </c>
      <c r="J54" s="66">
        <v>70</v>
      </c>
      <c r="K54" s="63">
        <v>62</v>
      </c>
      <c r="L54" s="63">
        <v>40</v>
      </c>
      <c r="M54" s="7">
        <v>42</v>
      </c>
      <c r="N54" s="414">
        <v>52</v>
      </c>
      <c r="O54" s="66">
        <v>69</v>
      </c>
      <c r="P54" s="241">
        <v>67</v>
      </c>
      <c r="Q54" s="425">
        <v>86</v>
      </c>
      <c r="R54" s="523">
        <v>100</v>
      </c>
      <c r="S54" s="523">
        <v>98</v>
      </c>
      <c r="T54" s="241">
        <v>122</v>
      </c>
      <c r="U54" s="10">
        <v>117</v>
      </c>
      <c r="V54" s="10">
        <v>117</v>
      </c>
      <c r="W54" s="10">
        <v>114</v>
      </c>
      <c r="X54" s="10">
        <v>84</v>
      </c>
      <c r="Y54" s="10">
        <v>80</v>
      </c>
      <c r="Z54" s="10">
        <v>60</v>
      </c>
      <c r="AA54" s="10">
        <v>44</v>
      </c>
      <c r="AB54" s="324">
        <v>56</v>
      </c>
      <c r="AC54" s="501">
        <v>63</v>
      </c>
      <c r="AD54" s="474">
        <f t="shared" si="30"/>
        <v>-0.25</v>
      </c>
      <c r="AE54" s="48">
        <f t="shared" si="31"/>
        <v>0.125</v>
      </c>
      <c r="AF54" s="49">
        <f t="shared" si="32"/>
        <v>54.333333333333336</v>
      </c>
      <c r="AG54" s="67">
        <f t="shared" si="33"/>
        <v>-0.35714285714285715</v>
      </c>
      <c r="AH54" s="550"/>
      <c r="AI54" s="538"/>
      <c r="AJ54" s="538"/>
      <c r="AK54" s="538"/>
      <c r="AL54" s="12"/>
      <c r="AM54" s="12"/>
      <c r="AN54" s="12"/>
      <c r="AO54" s="12"/>
      <c r="AP54" s="12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</row>
    <row r="55" spans="1:175" s="2" customFormat="1" x14ac:dyDescent="0.2">
      <c r="A55" s="629" t="s">
        <v>106</v>
      </c>
      <c r="B55" s="51">
        <v>0</v>
      </c>
      <c r="C55" s="130">
        <v>0</v>
      </c>
      <c r="D55" s="53">
        <v>0</v>
      </c>
      <c r="E55" s="131">
        <v>0</v>
      </c>
      <c r="F55" s="51">
        <v>0</v>
      </c>
      <c r="G55" s="132">
        <v>0</v>
      </c>
      <c r="H55" s="156">
        <v>0</v>
      </c>
      <c r="I55" s="56">
        <v>0</v>
      </c>
      <c r="J55" s="57">
        <v>0</v>
      </c>
      <c r="K55" s="51">
        <v>0</v>
      </c>
      <c r="L55" s="51">
        <v>0</v>
      </c>
      <c r="M55" s="58">
        <v>0</v>
      </c>
      <c r="N55" s="413">
        <v>0</v>
      </c>
      <c r="O55" s="57">
        <v>0</v>
      </c>
      <c r="P55" s="326">
        <v>0</v>
      </c>
      <c r="Q55" s="708">
        <v>0</v>
      </c>
      <c r="R55" s="522">
        <v>0</v>
      </c>
      <c r="S55" s="522">
        <v>0</v>
      </c>
      <c r="T55" s="326">
        <v>0</v>
      </c>
      <c r="U55" s="59">
        <v>0</v>
      </c>
      <c r="V55" s="59">
        <v>0</v>
      </c>
      <c r="W55" s="59">
        <v>7</v>
      </c>
      <c r="X55" s="59">
        <v>15</v>
      </c>
      <c r="Y55" s="59">
        <v>20</v>
      </c>
      <c r="Z55" s="59">
        <v>20</v>
      </c>
      <c r="AA55" s="59">
        <v>18</v>
      </c>
      <c r="AB55" s="452">
        <v>16</v>
      </c>
      <c r="AC55" s="500">
        <v>15</v>
      </c>
      <c r="AD55" s="475" t="str">
        <f t="shared" si="30"/>
        <v/>
      </c>
      <c r="AE55" s="60" t="str">
        <f t="shared" si="31"/>
        <v xml:space="preserve"> </v>
      </c>
      <c r="AF55" s="61">
        <f t="shared" si="32"/>
        <v>16.333333333333332</v>
      </c>
      <c r="AG55" s="157" t="str">
        <f t="shared" si="33"/>
        <v xml:space="preserve">  </v>
      </c>
      <c r="AH55" s="550"/>
      <c r="AI55" s="538"/>
      <c r="AJ55" s="541"/>
      <c r="AK55" s="538"/>
      <c r="AL55" s="16"/>
      <c r="AM55" s="16"/>
      <c r="AN55" s="16"/>
      <c r="AO55" s="16"/>
      <c r="AP55" s="16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</row>
    <row r="56" spans="1:175" s="2" customFormat="1" ht="12.75" thickBot="1" x14ac:dyDescent="0.25">
      <c r="A56" s="630" t="s">
        <v>76</v>
      </c>
      <c r="B56" s="158">
        <f t="shared" ref="B56:W56" si="34">SUM(B44:B55)</f>
        <v>936</v>
      </c>
      <c r="C56" s="159">
        <f t="shared" si="34"/>
        <v>935</v>
      </c>
      <c r="D56" s="160">
        <f t="shared" si="34"/>
        <v>904</v>
      </c>
      <c r="E56" s="161">
        <f t="shared" si="34"/>
        <v>850</v>
      </c>
      <c r="F56" s="162">
        <f t="shared" si="34"/>
        <v>861</v>
      </c>
      <c r="G56" s="163">
        <f t="shared" si="34"/>
        <v>898</v>
      </c>
      <c r="H56" s="164">
        <f t="shared" si="34"/>
        <v>907</v>
      </c>
      <c r="I56" s="165">
        <f t="shared" si="34"/>
        <v>858</v>
      </c>
      <c r="J56" s="163">
        <f t="shared" si="34"/>
        <v>862</v>
      </c>
      <c r="K56" s="162">
        <f t="shared" si="34"/>
        <v>823</v>
      </c>
      <c r="L56" s="162">
        <f t="shared" si="34"/>
        <v>872</v>
      </c>
      <c r="M56" s="165">
        <f t="shared" si="34"/>
        <v>896</v>
      </c>
      <c r="N56" s="164">
        <f t="shared" si="34"/>
        <v>928</v>
      </c>
      <c r="O56" s="430">
        <f t="shared" si="34"/>
        <v>996</v>
      </c>
      <c r="P56" s="162">
        <f t="shared" si="34"/>
        <v>1038</v>
      </c>
      <c r="Q56" s="164">
        <f t="shared" si="34"/>
        <v>1129</v>
      </c>
      <c r="R56" s="510">
        <f t="shared" si="34"/>
        <v>1181</v>
      </c>
      <c r="S56" s="510">
        <f t="shared" si="34"/>
        <v>1211</v>
      </c>
      <c r="T56" s="162">
        <f t="shared" si="34"/>
        <v>1256</v>
      </c>
      <c r="U56" s="165">
        <f t="shared" si="34"/>
        <v>1223</v>
      </c>
      <c r="V56" s="165">
        <f t="shared" si="34"/>
        <v>1281</v>
      </c>
      <c r="W56" s="165">
        <f t="shared" si="34"/>
        <v>1248</v>
      </c>
      <c r="X56" s="165">
        <f t="shared" ref="X56:AC56" si="35">SUM(X44:X55)</f>
        <v>1158</v>
      </c>
      <c r="Y56" s="165">
        <f t="shared" si="35"/>
        <v>1127</v>
      </c>
      <c r="Z56" s="165">
        <f t="shared" si="35"/>
        <v>1021</v>
      </c>
      <c r="AA56" s="165">
        <f t="shared" si="35"/>
        <v>891</v>
      </c>
      <c r="AB56" s="163">
        <f t="shared" si="35"/>
        <v>903</v>
      </c>
      <c r="AC56" s="510">
        <f t="shared" si="35"/>
        <v>929</v>
      </c>
      <c r="AD56" s="723">
        <f t="shared" si="30"/>
        <v>-0.19775474956822106</v>
      </c>
      <c r="AE56" s="166">
        <f t="shared" si="31"/>
        <v>2.8792912513842746E-2</v>
      </c>
      <c r="AF56" s="167">
        <f t="shared" si="32"/>
        <v>907.66666666666663</v>
      </c>
      <c r="AG56" s="168">
        <f t="shared" si="33"/>
        <v>-0.23286540049545829</v>
      </c>
      <c r="AH56" s="550"/>
      <c r="AI56" s="541"/>
      <c r="AJ56" s="541"/>
      <c r="AK56" s="538"/>
      <c r="AL56" s="16"/>
      <c r="AM56" s="16"/>
      <c r="AN56" s="16"/>
      <c r="AO56" s="16"/>
      <c r="AP56" s="16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</row>
    <row r="57" spans="1:175" ht="12.75" thickTop="1" x14ac:dyDescent="0.2">
      <c r="A57" s="631" t="s">
        <v>28</v>
      </c>
      <c r="B57" s="169"/>
      <c r="C57" s="169"/>
      <c r="D57" s="170"/>
      <c r="E57" s="170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2"/>
      <c r="AE57" s="172"/>
      <c r="AF57" s="173"/>
      <c r="AG57" s="632"/>
      <c r="AH57" s="551"/>
      <c r="AI57" s="538"/>
      <c r="AJ57" s="538"/>
      <c r="AK57" s="538"/>
      <c r="AL57" s="12"/>
      <c r="AM57" s="12"/>
      <c r="AN57" s="12"/>
      <c r="AO57" s="12"/>
      <c r="AP57" s="12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</row>
    <row r="58" spans="1:175" x14ac:dyDescent="0.2">
      <c r="A58" s="609" t="s">
        <v>16</v>
      </c>
      <c r="B58" s="63">
        <v>258</v>
      </c>
      <c r="C58" s="22">
        <v>206</v>
      </c>
      <c r="D58" s="24">
        <v>179</v>
      </c>
      <c r="E58" s="64">
        <v>153</v>
      </c>
      <c r="F58" s="63">
        <v>152</v>
      </c>
      <c r="G58" s="9">
        <v>151</v>
      </c>
      <c r="H58" s="65">
        <v>172</v>
      </c>
      <c r="I58" s="18">
        <v>196</v>
      </c>
      <c r="J58" s="66">
        <v>202</v>
      </c>
      <c r="K58" s="63">
        <v>220</v>
      </c>
      <c r="L58" s="7">
        <v>255</v>
      </c>
      <c r="M58" s="7">
        <v>266</v>
      </c>
      <c r="N58" s="425">
        <v>282</v>
      </c>
      <c r="O58" s="284">
        <v>294</v>
      </c>
      <c r="P58" s="241">
        <v>279</v>
      </c>
      <c r="Q58" s="425">
        <v>290</v>
      </c>
      <c r="R58" s="523">
        <v>319</v>
      </c>
      <c r="S58" s="523">
        <v>298</v>
      </c>
      <c r="T58" s="241">
        <f>161+151</f>
        <v>312</v>
      </c>
      <c r="U58" s="10">
        <v>302</v>
      </c>
      <c r="V58" s="10">
        <v>304</v>
      </c>
      <c r="W58" s="10">
        <v>273</v>
      </c>
      <c r="X58" s="10">
        <v>236</v>
      </c>
      <c r="Y58" s="10">
        <v>243</v>
      </c>
      <c r="Z58" s="10">
        <v>217</v>
      </c>
      <c r="AA58" s="10">
        <v>204</v>
      </c>
      <c r="AB58" s="324">
        <v>202</v>
      </c>
      <c r="AC58" s="501">
        <v>224</v>
      </c>
      <c r="AD58" s="474">
        <f t="shared" ref="AD58:AD67" si="36">IF(AC58&gt;20,(AC58-X58)/X58,"")</f>
        <v>-5.0847457627118647E-2</v>
      </c>
      <c r="AE58" s="48">
        <f t="shared" ref="AE58:AE67" si="37">IF(AC58&gt;20,(AC58-AB58)/AB58," ")</f>
        <v>0.10891089108910891</v>
      </c>
      <c r="AF58" s="49">
        <f t="shared" ref="AF58:AF67" si="38">IF(AA58=0,"  ",IF(AA58=0,"  ",AVERAGE(AA58:AC58)))</f>
        <v>210</v>
      </c>
      <c r="AG58" s="119">
        <f t="shared" ref="AG58:AG67" si="39">IF(S58=0,"  ",IF(AC58&gt;20,(AC58-S58)/S58," "))</f>
        <v>-0.24832214765100671</v>
      </c>
      <c r="AH58" s="544"/>
      <c r="AI58" s="538"/>
      <c r="AJ58" s="538"/>
      <c r="AK58" s="545"/>
      <c r="AL58" s="12"/>
      <c r="AM58" s="12"/>
      <c r="AN58" s="12"/>
      <c r="AO58" s="12"/>
      <c r="AP58" s="12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</row>
    <row r="59" spans="1:175" x14ac:dyDescent="0.2">
      <c r="A59" s="609" t="s">
        <v>17</v>
      </c>
      <c r="B59" s="63">
        <v>639</v>
      </c>
      <c r="C59" s="68">
        <v>704</v>
      </c>
      <c r="D59" s="24">
        <v>796</v>
      </c>
      <c r="E59" s="64">
        <v>776</v>
      </c>
      <c r="F59" s="63">
        <v>842</v>
      </c>
      <c r="G59" s="9">
        <v>842</v>
      </c>
      <c r="H59" s="65">
        <v>898</v>
      </c>
      <c r="I59" s="18">
        <v>675</v>
      </c>
      <c r="J59" s="66">
        <v>527</v>
      </c>
      <c r="K59" s="63">
        <v>587</v>
      </c>
      <c r="L59" s="7">
        <v>636</v>
      </c>
      <c r="M59" s="7">
        <v>623</v>
      </c>
      <c r="N59" s="414">
        <v>572</v>
      </c>
      <c r="O59" s="66">
        <v>496</v>
      </c>
      <c r="P59" s="241">
        <v>338</v>
      </c>
      <c r="Q59" s="425">
        <v>260</v>
      </c>
      <c r="R59" s="523">
        <v>255</v>
      </c>
      <c r="S59" s="523">
        <v>191</v>
      </c>
      <c r="T59" s="241">
        <f>23+6</f>
        <v>29</v>
      </c>
      <c r="U59" s="10">
        <v>14</v>
      </c>
      <c r="V59" s="10">
        <v>1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324">
        <v>0</v>
      </c>
      <c r="AC59" s="501">
        <v>0</v>
      </c>
      <c r="AD59" s="474" t="str">
        <f t="shared" si="36"/>
        <v/>
      </c>
      <c r="AE59" s="456" t="str">
        <f t="shared" si="37"/>
        <v xml:space="preserve"> </v>
      </c>
      <c r="AF59" s="49" t="str">
        <f t="shared" si="38"/>
        <v xml:space="preserve">  </v>
      </c>
      <c r="AG59" s="67" t="str">
        <f t="shared" si="39"/>
        <v xml:space="preserve"> </v>
      </c>
      <c r="AH59" s="550"/>
      <c r="AI59" s="538"/>
      <c r="AJ59" s="538"/>
      <c r="AK59" s="538"/>
      <c r="AL59" s="12"/>
      <c r="AM59" s="12"/>
      <c r="AN59" s="12"/>
      <c r="AO59" s="12"/>
      <c r="AP59" s="12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</row>
    <row r="60" spans="1:175" x14ac:dyDescent="0.2">
      <c r="A60" s="609" t="s">
        <v>107</v>
      </c>
      <c r="B60" s="63">
        <v>0</v>
      </c>
      <c r="C60" s="68">
        <v>0</v>
      </c>
      <c r="D60" s="24">
        <v>0</v>
      </c>
      <c r="E60" s="64">
        <v>0</v>
      </c>
      <c r="F60" s="63">
        <v>0</v>
      </c>
      <c r="G60" s="9">
        <v>0</v>
      </c>
      <c r="H60" s="65">
        <v>0</v>
      </c>
      <c r="I60" s="18">
        <v>0</v>
      </c>
      <c r="J60" s="66">
        <v>0</v>
      </c>
      <c r="K60" s="63">
        <v>0</v>
      </c>
      <c r="L60" s="7">
        <v>0</v>
      </c>
      <c r="M60" s="7">
        <v>0</v>
      </c>
      <c r="N60" s="414">
        <v>0</v>
      </c>
      <c r="O60" s="66">
        <v>0</v>
      </c>
      <c r="P60" s="241">
        <v>0</v>
      </c>
      <c r="Q60" s="425">
        <v>0</v>
      </c>
      <c r="R60" s="523">
        <v>0</v>
      </c>
      <c r="S60" s="523">
        <v>0</v>
      </c>
      <c r="T60" s="241">
        <f>88+4</f>
        <v>92</v>
      </c>
      <c r="U60" s="10">
        <v>118</v>
      </c>
      <c r="V60" s="10">
        <v>129</v>
      </c>
      <c r="W60" s="10">
        <v>122</v>
      </c>
      <c r="X60" s="10">
        <v>117</v>
      </c>
      <c r="Y60" s="10">
        <v>130</v>
      </c>
      <c r="Z60" s="10">
        <v>125</v>
      </c>
      <c r="AA60" s="10">
        <v>144</v>
      </c>
      <c r="AB60" s="324">
        <v>170</v>
      </c>
      <c r="AC60" s="501">
        <v>86</v>
      </c>
      <c r="AD60" s="474">
        <f t="shared" si="36"/>
        <v>-0.26495726495726496</v>
      </c>
      <c r="AE60" s="48">
        <f t="shared" si="37"/>
        <v>-0.49411764705882355</v>
      </c>
      <c r="AF60" s="49">
        <f t="shared" si="38"/>
        <v>133.33333333333334</v>
      </c>
      <c r="AG60" s="67" t="str">
        <f t="shared" si="39"/>
        <v xml:space="preserve">  </v>
      </c>
      <c r="AH60" s="550"/>
      <c r="AI60" s="538"/>
      <c r="AJ60" s="538"/>
      <c r="AK60" s="538"/>
      <c r="AL60" s="12"/>
      <c r="AM60" s="12"/>
      <c r="AN60" s="12"/>
      <c r="AO60" s="12"/>
      <c r="AP60" s="12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</row>
    <row r="61" spans="1:175" s="622" customFormat="1" x14ac:dyDescent="0.2">
      <c r="A61" s="609" t="s">
        <v>18</v>
      </c>
      <c r="B61" s="63">
        <v>24</v>
      </c>
      <c r="C61" s="68">
        <v>19</v>
      </c>
      <c r="D61" s="24">
        <v>18</v>
      </c>
      <c r="E61" s="64">
        <v>32</v>
      </c>
      <c r="F61" s="63">
        <v>23</v>
      </c>
      <c r="G61" s="9">
        <v>15</v>
      </c>
      <c r="H61" s="65">
        <v>13</v>
      </c>
      <c r="I61" s="18">
        <v>13</v>
      </c>
      <c r="J61" s="66">
        <v>25</v>
      </c>
      <c r="K61" s="63">
        <v>23</v>
      </c>
      <c r="L61" s="7">
        <v>32</v>
      </c>
      <c r="M61" s="7">
        <v>36</v>
      </c>
      <c r="N61" s="414">
        <v>36</v>
      </c>
      <c r="O61" s="66">
        <v>43</v>
      </c>
      <c r="P61" s="241">
        <v>39</v>
      </c>
      <c r="Q61" s="425">
        <v>42</v>
      </c>
      <c r="R61" s="523">
        <v>52</v>
      </c>
      <c r="S61" s="523">
        <v>44</v>
      </c>
      <c r="T61" s="241">
        <v>55</v>
      </c>
      <c r="U61" s="10">
        <v>43</v>
      </c>
      <c r="V61" s="10">
        <v>52</v>
      </c>
      <c r="W61" s="10">
        <v>50</v>
      </c>
      <c r="X61" s="10">
        <v>40</v>
      </c>
      <c r="Y61" s="10">
        <v>48</v>
      </c>
      <c r="Z61" s="10">
        <v>48</v>
      </c>
      <c r="AA61" s="10">
        <v>49</v>
      </c>
      <c r="AB61" s="324">
        <v>29</v>
      </c>
      <c r="AC61" s="501">
        <v>20</v>
      </c>
      <c r="AD61" s="474" t="str">
        <f t="shared" si="36"/>
        <v/>
      </c>
      <c r="AE61" s="48" t="str">
        <f t="shared" si="37"/>
        <v xml:space="preserve"> </v>
      </c>
      <c r="AF61" s="49">
        <f t="shared" si="38"/>
        <v>32.666666666666664</v>
      </c>
      <c r="AG61" s="67" t="str">
        <f t="shared" si="39"/>
        <v xml:space="preserve"> </v>
      </c>
      <c r="AH61" s="550"/>
      <c r="AI61" s="538"/>
      <c r="AJ61" s="548"/>
      <c r="AK61" s="548"/>
      <c r="AL61" s="15"/>
      <c r="AM61" s="15"/>
      <c r="AN61" s="15"/>
      <c r="AO61" s="15"/>
      <c r="AP61" s="1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</row>
    <row r="62" spans="1:175" x14ac:dyDescent="0.2">
      <c r="A62" s="633" t="s">
        <v>37</v>
      </c>
      <c r="B62" s="63">
        <v>0</v>
      </c>
      <c r="C62" s="22">
        <v>0</v>
      </c>
      <c r="D62" s="24">
        <v>0</v>
      </c>
      <c r="E62" s="64">
        <v>0</v>
      </c>
      <c r="F62" s="63">
        <v>0</v>
      </c>
      <c r="G62" s="9">
        <v>0</v>
      </c>
      <c r="H62" s="65">
        <v>14</v>
      </c>
      <c r="I62" s="18">
        <v>71</v>
      </c>
      <c r="J62" s="66">
        <v>111</v>
      </c>
      <c r="K62" s="63">
        <v>138</v>
      </c>
      <c r="L62" s="7">
        <v>149</v>
      </c>
      <c r="M62" s="7">
        <v>171</v>
      </c>
      <c r="N62" s="414">
        <v>207</v>
      </c>
      <c r="O62" s="66">
        <v>184</v>
      </c>
      <c r="P62" s="241">
        <v>151</v>
      </c>
      <c r="Q62" s="425">
        <v>162</v>
      </c>
      <c r="R62" s="523">
        <v>149</v>
      </c>
      <c r="S62" s="523">
        <v>195</v>
      </c>
      <c r="T62" s="241">
        <f>96+102</f>
        <v>198</v>
      </c>
      <c r="U62" s="10">
        <v>241</v>
      </c>
      <c r="V62" s="10">
        <v>254</v>
      </c>
      <c r="W62" s="10">
        <v>259</v>
      </c>
      <c r="X62" s="10">
        <v>262</v>
      </c>
      <c r="Y62" s="10">
        <v>248</v>
      </c>
      <c r="Z62" s="10">
        <v>250</v>
      </c>
      <c r="AA62" s="10">
        <v>250</v>
      </c>
      <c r="AB62" s="324">
        <v>240</v>
      </c>
      <c r="AC62" s="501">
        <v>255</v>
      </c>
      <c r="AD62" s="475">
        <f t="shared" si="36"/>
        <v>-2.6717557251908396E-2</v>
      </c>
      <c r="AE62" s="48">
        <f t="shared" si="37"/>
        <v>6.25E-2</v>
      </c>
      <c r="AF62" s="49">
        <f t="shared" si="38"/>
        <v>248.33333333333334</v>
      </c>
      <c r="AG62" s="153">
        <f t="shared" si="39"/>
        <v>0.30769230769230771</v>
      </c>
      <c r="AH62" s="550"/>
      <c r="AI62" s="538"/>
      <c r="AJ62" s="538"/>
      <c r="AK62" s="545"/>
      <c r="AL62" s="12"/>
      <c r="AM62" s="12"/>
      <c r="AN62" s="12"/>
      <c r="AO62" s="12"/>
      <c r="AP62" s="12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</row>
    <row r="63" spans="1:175" x14ac:dyDescent="0.2">
      <c r="A63" s="628" t="s">
        <v>36</v>
      </c>
      <c r="B63" s="120">
        <v>80</v>
      </c>
      <c r="C63" s="136">
        <v>110</v>
      </c>
      <c r="D63" s="121">
        <v>133</v>
      </c>
      <c r="E63" s="122">
        <v>171</v>
      </c>
      <c r="F63" s="120">
        <v>175</v>
      </c>
      <c r="G63" s="123">
        <v>186</v>
      </c>
      <c r="H63" s="154">
        <v>159</v>
      </c>
      <c r="I63" s="124">
        <v>119</v>
      </c>
      <c r="J63" s="125">
        <v>97</v>
      </c>
      <c r="K63" s="120">
        <v>80</v>
      </c>
      <c r="L63" s="126">
        <v>83</v>
      </c>
      <c r="M63" s="126">
        <v>81</v>
      </c>
      <c r="N63" s="426">
        <v>71</v>
      </c>
      <c r="O63" s="125">
        <v>84</v>
      </c>
      <c r="P63" s="428">
        <v>108</v>
      </c>
      <c r="Q63" s="712">
        <v>135</v>
      </c>
      <c r="R63" s="528">
        <v>149</v>
      </c>
      <c r="S63" s="528">
        <v>160</v>
      </c>
      <c r="T63" s="428">
        <f>44+93</f>
        <v>137</v>
      </c>
      <c r="U63" s="127">
        <v>133</v>
      </c>
      <c r="V63" s="127">
        <v>137</v>
      </c>
      <c r="W63" s="127">
        <v>143</v>
      </c>
      <c r="X63" s="127">
        <v>183</v>
      </c>
      <c r="Y63" s="127">
        <v>165</v>
      </c>
      <c r="Z63" s="127">
        <v>174</v>
      </c>
      <c r="AA63" s="127">
        <v>129</v>
      </c>
      <c r="AB63" s="699">
        <v>135</v>
      </c>
      <c r="AC63" s="509">
        <v>134</v>
      </c>
      <c r="AD63" s="474">
        <f t="shared" si="36"/>
        <v>-0.26775956284153007</v>
      </c>
      <c r="AE63" s="128">
        <f t="shared" si="37"/>
        <v>-7.4074074074074077E-3</v>
      </c>
      <c r="AF63" s="129">
        <f t="shared" si="38"/>
        <v>132.66666666666666</v>
      </c>
      <c r="AG63" s="155">
        <f t="shared" si="39"/>
        <v>-0.16250000000000001</v>
      </c>
      <c r="AH63" s="550"/>
      <c r="AI63" s="538"/>
      <c r="AJ63" s="538"/>
      <c r="AK63" s="538"/>
      <c r="AL63" s="12"/>
      <c r="AM63" s="12"/>
      <c r="AN63" s="12"/>
      <c r="AO63" s="12"/>
      <c r="AP63" s="12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</row>
    <row r="64" spans="1:175" x14ac:dyDescent="0.2">
      <c r="A64" s="626" t="s">
        <v>108</v>
      </c>
      <c r="B64" s="63">
        <v>0</v>
      </c>
      <c r="C64" s="68">
        <v>0</v>
      </c>
      <c r="D64" s="24">
        <v>0</v>
      </c>
      <c r="E64" s="64">
        <v>0</v>
      </c>
      <c r="F64" s="63">
        <v>0</v>
      </c>
      <c r="G64" s="9">
        <v>0</v>
      </c>
      <c r="H64" s="65">
        <v>0</v>
      </c>
      <c r="I64" s="18">
        <v>0</v>
      </c>
      <c r="J64" s="7">
        <v>0</v>
      </c>
      <c r="K64" s="7">
        <v>0</v>
      </c>
      <c r="L64" s="7">
        <v>0</v>
      </c>
      <c r="M64" s="7">
        <v>0</v>
      </c>
      <c r="N64" s="414">
        <v>0</v>
      </c>
      <c r="O64" s="66">
        <v>0</v>
      </c>
      <c r="P64" s="241">
        <v>0</v>
      </c>
      <c r="Q64" s="425">
        <v>0</v>
      </c>
      <c r="R64" s="523">
        <v>0</v>
      </c>
      <c r="S64" s="523">
        <v>1</v>
      </c>
      <c r="T64" s="241">
        <f>36+3</f>
        <v>39</v>
      </c>
      <c r="U64" s="10">
        <v>54</v>
      </c>
      <c r="V64" s="10">
        <v>61</v>
      </c>
      <c r="W64" s="10">
        <v>41</v>
      </c>
      <c r="X64" s="10">
        <v>36</v>
      </c>
      <c r="Y64" s="10">
        <v>26</v>
      </c>
      <c r="Z64" s="10">
        <v>32</v>
      </c>
      <c r="AA64" s="10">
        <v>39</v>
      </c>
      <c r="AB64" s="324">
        <v>43</v>
      </c>
      <c r="AC64" s="501">
        <v>60</v>
      </c>
      <c r="AD64" s="474">
        <f t="shared" si="36"/>
        <v>0.66666666666666663</v>
      </c>
      <c r="AE64" s="48">
        <f t="shared" si="37"/>
        <v>0.39534883720930231</v>
      </c>
      <c r="AF64" s="49">
        <f t="shared" si="38"/>
        <v>47.333333333333336</v>
      </c>
      <c r="AG64" s="67">
        <f t="shared" si="39"/>
        <v>59</v>
      </c>
      <c r="AH64" s="550"/>
      <c r="AI64" s="538"/>
      <c r="AJ64" s="538"/>
      <c r="AK64" s="538"/>
      <c r="AL64" s="12"/>
      <c r="AM64" s="12"/>
      <c r="AN64" s="12"/>
      <c r="AO64" s="12"/>
      <c r="AP64" s="12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</row>
    <row r="65" spans="1:175" x14ac:dyDescent="0.2">
      <c r="A65" s="633" t="s">
        <v>38</v>
      </c>
      <c r="B65" s="63">
        <v>0</v>
      </c>
      <c r="C65" s="68">
        <v>0</v>
      </c>
      <c r="D65" s="24">
        <v>0</v>
      </c>
      <c r="E65" s="64">
        <v>0</v>
      </c>
      <c r="F65" s="63">
        <v>0</v>
      </c>
      <c r="G65" s="9">
        <v>0</v>
      </c>
      <c r="H65" s="65">
        <v>3</v>
      </c>
      <c r="I65" s="18">
        <v>64</v>
      </c>
      <c r="J65" s="66">
        <v>155</v>
      </c>
      <c r="K65" s="63">
        <v>195</v>
      </c>
      <c r="L65" s="7">
        <v>230</v>
      </c>
      <c r="M65" s="7">
        <v>230</v>
      </c>
      <c r="N65" s="414">
        <v>247</v>
      </c>
      <c r="O65" s="66">
        <v>231</v>
      </c>
      <c r="P65" s="241">
        <v>277</v>
      </c>
      <c r="Q65" s="425">
        <v>318</v>
      </c>
      <c r="R65" s="523">
        <v>331</v>
      </c>
      <c r="S65" s="523">
        <v>350</v>
      </c>
      <c r="T65" s="241">
        <f>228+198</f>
        <v>426</v>
      </c>
      <c r="U65" s="10">
        <v>406</v>
      </c>
      <c r="V65" s="10">
        <v>377</v>
      </c>
      <c r="W65" s="10">
        <v>374</v>
      </c>
      <c r="X65" s="10">
        <v>368</v>
      </c>
      <c r="Y65" s="10">
        <v>365</v>
      </c>
      <c r="Z65" s="10">
        <v>353</v>
      </c>
      <c r="AA65" s="10">
        <v>374</v>
      </c>
      <c r="AB65" s="324">
        <v>339</v>
      </c>
      <c r="AC65" s="501">
        <v>351</v>
      </c>
      <c r="AD65" s="474">
        <f t="shared" si="36"/>
        <v>-4.619565217391304E-2</v>
      </c>
      <c r="AE65" s="48">
        <f t="shared" si="37"/>
        <v>3.5398230088495575E-2</v>
      </c>
      <c r="AF65" s="49">
        <f t="shared" si="38"/>
        <v>354.66666666666669</v>
      </c>
      <c r="AG65" s="153">
        <f t="shared" si="39"/>
        <v>2.8571428571428571E-3</v>
      </c>
      <c r="AH65" s="550"/>
      <c r="AI65" s="538"/>
      <c r="AK65" s="545"/>
    </row>
    <row r="66" spans="1:175" x14ac:dyDescent="0.2">
      <c r="A66" s="627" t="s">
        <v>39</v>
      </c>
      <c r="B66" s="51">
        <v>0</v>
      </c>
      <c r="C66" s="130">
        <v>0</v>
      </c>
      <c r="D66" s="53">
        <v>0</v>
      </c>
      <c r="E66" s="131">
        <v>0</v>
      </c>
      <c r="F66" s="51">
        <v>0</v>
      </c>
      <c r="G66" s="132">
        <v>0</v>
      </c>
      <c r="H66" s="156">
        <v>9</v>
      </c>
      <c r="I66" s="56">
        <v>98</v>
      </c>
      <c r="J66" s="57">
        <v>164</v>
      </c>
      <c r="K66" s="51">
        <v>191</v>
      </c>
      <c r="L66" s="58">
        <v>254</v>
      </c>
      <c r="M66" s="58">
        <v>275</v>
      </c>
      <c r="N66" s="413">
        <v>263</v>
      </c>
      <c r="O66" s="57">
        <v>210</v>
      </c>
      <c r="P66" s="326">
        <v>197</v>
      </c>
      <c r="Q66" s="708">
        <v>208</v>
      </c>
      <c r="R66" s="522">
        <v>212</v>
      </c>
      <c r="S66" s="522">
        <v>291</v>
      </c>
      <c r="T66" s="326">
        <f>149+168</f>
        <v>317</v>
      </c>
      <c r="U66" s="59">
        <v>313</v>
      </c>
      <c r="V66" s="59">
        <v>339</v>
      </c>
      <c r="W66" s="59">
        <v>372</v>
      </c>
      <c r="X66" s="59">
        <v>344</v>
      </c>
      <c r="Y66" s="59">
        <v>374</v>
      </c>
      <c r="Z66" s="59">
        <v>363</v>
      </c>
      <c r="AA66" s="59">
        <v>300</v>
      </c>
      <c r="AB66" s="452">
        <v>307</v>
      </c>
      <c r="AC66" s="500">
        <v>305</v>
      </c>
      <c r="AD66" s="475">
        <f t="shared" si="36"/>
        <v>-0.11337209302325581</v>
      </c>
      <c r="AE66" s="60">
        <f t="shared" si="37"/>
        <v>-6.5146579804560263E-3</v>
      </c>
      <c r="AF66" s="61">
        <f t="shared" si="38"/>
        <v>304</v>
      </c>
      <c r="AG66" s="62">
        <f t="shared" si="39"/>
        <v>4.8109965635738834E-2</v>
      </c>
      <c r="AH66" s="550"/>
      <c r="AI66" s="538"/>
      <c r="AJ66" s="538"/>
      <c r="AK66" s="545"/>
      <c r="AL66" s="12"/>
      <c r="AM66" s="12"/>
      <c r="AN66" s="12"/>
      <c r="AO66" s="12"/>
      <c r="AP66" s="12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</row>
    <row r="67" spans="1:175" s="2" customFormat="1" ht="12.75" thickBot="1" x14ac:dyDescent="0.25">
      <c r="A67" s="634" t="s">
        <v>75</v>
      </c>
      <c r="B67" s="174">
        <f t="shared" ref="B67:W67" si="40">SUM(B58:B66)</f>
        <v>1001</v>
      </c>
      <c r="C67" s="175">
        <f t="shared" si="40"/>
        <v>1039</v>
      </c>
      <c r="D67" s="176">
        <f t="shared" si="40"/>
        <v>1126</v>
      </c>
      <c r="E67" s="177">
        <f t="shared" si="40"/>
        <v>1132</v>
      </c>
      <c r="F67" s="174">
        <f t="shared" si="40"/>
        <v>1192</v>
      </c>
      <c r="G67" s="178">
        <f t="shared" si="40"/>
        <v>1194</v>
      </c>
      <c r="H67" s="179">
        <f t="shared" si="40"/>
        <v>1268</v>
      </c>
      <c r="I67" s="180">
        <f t="shared" si="40"/>
        <v>1236</v>
      </c>
      <c r="J67" s="181">
        <f t="shared" si="40"/>
        <v>1281</v>
      </c>
      <c r="K67" s="174">
        <f t="shared" si="40"/>
        <v>1434</v>
      </c>
      <c r="L67" s="182">
        <f t="shared" si="40"/>
        <v>1639</v>
      </c>
      <c r="M67" s="182">
        <f t="shared" si="40"/>
        <v>1682</v>
      </c>
      <c r="N67" s="431">
        <f t="shared" si="40"/>
        <v>1678</v>
      </c>
      <c r="O67" s="434">
        <f t="shared" si="40"/>
        <v>1542</v>
      </c>
      <c r="P67" s="174">
        <f t="shared" si="40"/>
        <v>1389</v>
      </c>
      <c r="Q67" s="182">
        <f t="shared" si="40"/>
        <v>1415</v>
      </c>
      <c r="R67" s="511">
        <f t="shared" si="40"/>
        <v>1467</v>
      </c>
      <c r="S67" s="511">
        <f t="shared" si="40"/>
        <v>1530</v>
      </c>
      <c r="T67" s="174">
        <f t="shared" si="40"/>
        <v>1605</v>
      </c>
      <c r="U67" s="182">
        <f t="shared" si="40"/>
        <v>1624</v>
      </c>
      <c r="V67" s="182">
        <f t="shared" si="40"/>
        <v>1654</v>
      </c>
      <c r="W67" s="182">
        <f t="shared" si="40"/>
        <v>1634</v>
      </c>
      <c r="X67" s="182">
        <f t="shared" ref="X67:AC67" si="41">SUM(X58:X66)</f>
        <v>1586</v>
      </c>
      <c r="Y67" s="182">
        <f t="shared" si="41"/>
        <v>1599</v>
      </c>
      <c r="Z67" s="182">
        <f t="shared" si="41"/>
        <v>1562</v>
      </c>
      <c r="AA67" s="431">
        <f t="shared" si="41"/>
        <v>1489</v>
      </c>
      <c r="AB67" s="181">
        <f t="shared" si="41"/>
        <v>1465</v>
      </c>
      <c r="AC67" s="511">
        <f t="shared" si="41"/>
        <v>1435</v>
      </c>
      <c r="AD67" s="724">
        <f t="shared" si="36"/>
        <v>-9.520807061790669E-2</v>
      </c>
      <c r="AE67" s="183">
        <f t="shared" si="37"/>
        <v>-2.0477815699658702E-2</v>
      </c>
      <c r="AF67" s="184">
        <f t="shared" si="38"/>
        <v>1463</v>
      </c>
      <c r="AG67" s="185">
        <f t="shared" si="39"/>
        <v>-6.2091503267973858E-2</v>
      </c>
      <c r="AH67" s="550"/>
      <c r="AI67" s="541"/>
      <c r="AJ67" s="541"/>
      <c r="AK67" s="538"/>
      <c r="AL67" s="16"/>
      <c r="AM67" s="16"/>
      <c r="AN67" s="16"/>
      <c r="AO67" s="16"/>
      <c r="AP67" s="16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</row>
    <row r="68" spans="1:175" ht="12.75" thickTop="1" x14ac:dyDescent="0.2">
      <c r="A68" s="635" t="s">
        <v>69</v>
      </c>
      <c r="B68" s="186"/>
      <c r="C68" s="186"/>
      <c r="D68" s="187"/>
      <c r="E68" s="187"/>
      <c r="F68" s="186"/>
      <c r="G68" s="188"/>
      <c r="H68" s="188"/>
      <c r="I68" s="188"/>
      <c r="J68" s="186"/>
      <c r="K68" s="186"/>
      <c r="L68" s="186"/>
      <c r="M68" s="186"/>
      <c r="N68" s="186"/>
      <c r="O68" s="186"/>
      <c r="P68" s="189"/>
      <c r="Q68" s="189"/>
      <c r="R68" s="189"/>
      <c r="S68" s="189"/>
      <c r="T68" s="189"/>
      <c r="U68" s="189"/>
      <c r="V68" s="189"/>
      <c r="W68" s="189"/>
      <c r="X68" s="189"/>
      <c r="Y68" s="189"/>
      <c r="Z68" s="189"/>
      <c r="AA68" s="189"/>
      <c r="AB68" s="189"/>
      <c r="AC68" s="189"/>
      <c r="AD68" s="190"/>
      <c r="AE68" s="190"/>
      <c r="AF68" s="191"/>
      <c r="AG68" s="192"/>
      <c r="AH68" s="550"/>
      <c r="AI68" s="538"/>
      <c r="AJ68" s="538"/>
      <c r="AK68" s="538"/>
      <c r="AL68" s="12"/>
      <c r="AM68" s="12"/>
      <c r="AN68" s="12"/>
      <c r="AO68" s="12"/>
      <c r="AP68" s="12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</row>
    <row r="69" spans="1:175" x14ac:dyDescent="0.2">
      <c r="A69" s="610" t="s">
        <v>31</v>
      </c>
      <c r="B69" s="46">
        <v>0</v>
      </c>
      <c r="C69" s="41">
        <v>0</v>
      </c>
      <c r="D69" s="42">
        <v>0</v>
      </c>
      <c r="E69" s="43">
        <v>0</v>
      </c>
      <c r="F69" s="46">
        <v>0</v>
      </c>
      <c r="G69" s="44">
        <v>0</v>
      </c>
      <c r="H69" s="44">
        <v>3</v>
      </c>
      <c r="I69" s="18">
        <v>41</v>
      </c>
      <c r="J69" s="193">
        <v>90</v>
      </c>
      <c r="K69" s="46">
        <v>117</v>
      </c>
      <c r="L69" s="40">
        <v>135</v>
      </c>
      <c r="M69" s="40">
        <v>158</v>
      </c>
      <c r="N69" s="412">
        <v>170</v>
      </c>
      <c r="O69" s="422">
        <v>191</v>
      </c>
      <c r="P69" s="419">
        <v>236</v>
      </c>
      <c r="Q69" s="709">
        <v>264</v>
      </c>
      <c r="R69" s="521">
        <v>263</v>
      </c>
      <c r="S69" s="521">
        <v>160</v>
      </c>
      <c r="T69" s="419">
        <f>96+67</f>
        <v>163</v>
      </c>
      <c r="U69" s="47">
        <v>163</v>
      </c>
      <c r="V69" s="47">
        <v>168</v>
      </c>
      <c r="W69" s="47">
        <v>171</v>
      </c>
      <c r="X69" s="47">
        <v>180</v>
      </c>
      <c r="Y69" s="47">
        <v>208</v>
      </c>
      <c r="Z69" s="47">
        <v>201</v>
      </c>
      <c r="AA69" s="47">
        <v>188</v>
      </c>
      <c r="AB69" s="692">
        <v>210</v>
      </c>
      <c r="AC69" s="499">
        <v>196</v>
      </c>
      <c r="AD69" s="474">
        <f t="shared" ref="AD69:AD78" si="42">IF(AC69&gt;20,(AC69-X69)/X69,"")</f>
        <v>8.8888888888888892E-2</v>
      </c>
      <c r="AE69" s="48">
        <f t="shared" ref="AE69:AE78" si="43">IF(AC69&gt;20,(AC69-AB69)/AB69," ")</f>
        <v>-6.6666666666666666E-2</v>
      </c>
      <c r="AF69" s="49">
        <f t="shared" ref="AF69:AF78" si="44">IF(AA69=0,"  ",IF(AA69=0,"  ",AVERAGE(AA69:AC69)))</f>
        <v>198</v>
      </c>
      <c r="AG69" s="50">
        <f t="shared" ref="AG69:AG78" si="45">IF(S69=0,"  ",IF(AC69&gt;20,(AC69-S69)/S69," "))</f>
        <v>0.22500000000000001</v>
      </c>
      <c r="AH69" s="537"/>
      <c r="AI69" s="538"/>
      <c r="AJ69" s="538"/>
      <c r="AK69" s="538"/>
      <c r="AL69" s="12"/>
      <c r="AM69" s="12"/>
      <c r="AN69" s="12"/>
      <c r="AO69" s="12"/>
      <c r="AP69" s="12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</row>
    <row r="70" spans="1:175" x14ac:dyDescent="0.2">
      <c r="A70" s="636" t="s">
        <v>15</v>
      </c>
      <c r="B70" s="63">
        <v>631</v>
      </c>
      <c r="C70" s="68">
        <v>628</v>
      </c>
      <c r="D70" s="24">
        <v>642</v>
      </c>
      <c r="E70" s="194">
        <v>679</v>
      </c>
      <c r="F70" s="63">
        <v>742</v>
      </c>
      <c r="G70" s="44">
        <v>738</v>
      </c>
      <c r="H70" s="44">
        <v>710</v>
      </c>
      <c r="I70" s="18">
        <v>623</v>
      </c>
      <c r="J70" s="66">
        <v>538</v>
      </c>
      <c r="K70" s="63">
        <v>502</v>
      </c>
      <c r="L70" s="7">
        <v>458</v>
      </c>
      <c r="M70" s="7">
        <v>430</v>
      </c>
      <c r="N70" s="414">
        <v>448</v>
      </c>
      <c r="O70" s="66">
        <v>478</v>
      </c>
      <c r="P70" s="241">
        <v>479</v>
      </c>
      <c r="Q70" s="425">
        <v>471</v>
      </c>
      <c r="R70" s="523">
        <v>444</v>
      </c>
      <c r="S70" s="523">
        <v>557</v>
      </c>
      <c r="T70" s="241">
        <f>232+277</f>
        <v>509</v>
      </c>
      <c r="U70" s="10">
        <v>479</v>
      </c>
      <c r="V70" s="10">
        <v>402</v>
      </c>
      <c r="W70" s="10">
        <v>354</v>
      </c>
      <c r="X70" s="10">
        <v>348</v>
      </c>
      <c r="Y70" s="10">
        <v>320</v>
      </c>
      <c r="Z70" s="10">
        <v>327</v>
      </c>
      <c r="AA70" s="10">
        <v>327</v>
      </c>
      <c r="AB70" s="324">
        <v>291</v>
      </c>
      <c r="AC70" s="501">
        <v>255</v>
      </c>
      <c r="AD70" s="474">
        <f t="shared" si="42"/>
        <v>-0.26724137931034481</v>
      </c>
      <c r="AE70" s="48">
        <f t="shared" si="43"/>
        <v>-0.12371134020618557</v>
      </c>
      <c r="AF70" s="49">
        <f t="shared" si="44"/>
        <v>291</v>
      </c>
      <c r="AG70" s="67">
        <f t="shared" si="45"/>
        <v>-0.54219030520646316</v>
      </c>
      <c r="AH70" s="550"/>
      <c r="AI70" s="538"/>
      <c r="AJ70" s="538"/>
      <c r="AK70" s="545"/>
      <c r="AL70" s="12"/>
      <c r="AM70" s="12"/>
      <c r="AN70" s="12"/>
      <c r="AO70" s="12"/>
      <c r="AP70" s="12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</row>
    <row r="71" spans="1:175" x14ac:dyDescent="0.2">
      <c r="A71" s="636" t="s">
        <v>141</v>
      </c>
      <c r="B71" s="63"/>
      <c r="C71" s="68"/>
      <c r="D71" s="24"/>
      <c r="E71" s="194"/>
      <c r="F71" s="63"/>
      <c r="G71" s="44"/>
      <c r="H71" s="44"/>
      <c r="I71" s="18"/>
      <c r="J71" s="66"/>
      <c r="K71" s="63"/>
      <c r="L71" s="7"/>
      <c r="M71" s="7"/>
      <c r="N71" s="414"/>
      <c r="O71" s="66"/>
      <c r="P71" s="241"/>
      <c r="Q71" s="425"/>
      <c r="R71" s="523"/>
      <c r="S71" s="523">
        <v>0</v>
      </c>
      <c r="T71" s="241"/>
      <c r="U71" s="10"/>
      <c r="V71" s="10"/>
      <c r="W71" s="10"/>
      <c r="X71" s="10">
        <v>0</v>
      </c>
      <c r="Y71" s="10">
        <v>0</v>
      </c>
      <c r="Z71" s="10">
        <v>0</v>
      </c>
      <c r="AA71" s="10">
        <v>0</v>
      </c>
      <c r="AB71" s="324">
        <v>0</v>
      </c>
      <c r="AC71" s="501">
        <v>40</v>
      </c>
      <c r="AD71" s="744"/>
      <c r="AE71" s="48"/>
      <c r="AF71" s="49"/>
      <c r="AG71" s="67"/>
      <c r="AH71" s="550"/>
      <c r="AI71" s="538"/>
      <c r="AJ71" s="538"/>
      <c r="AK71" s="545"/>
      <c r="AL71" s="12"/>
      <c r="AM71" s="12"/>
      <c r="AN71" s="12"/>
      <c r="AO71" s="12"/>
      <c r="AP71" s="12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</row>
    <row r="72" spans="1:175" ht="13.5" x14ac:dyDescent="0.2">
      <c r="A72" s="608" t="s">
        <v>109</v>
      </c>
      <c r="B72" s="51">
        <v>0</v>
      </c>
      <c r="C72" s="130">
        <v>0</v>
      </c>
      <c r="D72" s="53">
        <v>0</v>
      </c>
      <c r="E72" s="54">
        <v>0</v>
      </c>
      <c r="F72" s="51">
        <v>0</v>
      </c>
      <c r="G72" s="55">
        <v>3</v>
      </c>
      <c r="H72" s="55">
        <v>9</v>
      </c>
      <c r="I72" s="56">
        <v>17</v>
      </c>
      <c r="J72" s="57">
        <v>20</v>
      </c>
      <c r="K72" s="51">
        <v>24</v>
      </c>
      <c r="L72" s="58">
        <v>17</v>
      </c>
      <c r="M72" s="58">
        <v>25</v>
      </c>
      <c r="N72" s="413">
        <v>31</v>
      </c>
      <c r="O72" s="57">
        <v>23</v>
      </c>
      <c r="P72" s="326">
        <v>39</v>
      </c>
      <c r="Q72" s="708">
        <v>53</v>
      </c>
      <c r="R72" s="522">
        <v>55</v>
      </c>
      <c r="S72" s="522">
        <v>47</v>
      </c>
      <c r="T72" s="326">
        <v>64</v>
      </c>
      <c r="U72" s="59">
        <v>36</v>
      </c>
      <c r="V72" s="59">
        <v>13</v>
      </c>
      <c r="W72" s="59">
        <v>0</v>
      </c>
      <c r="X72" s="59">
        <v>0</v>
      </c>
      <c r="Y72" s="59">
        <v>0</v>
      </c>
      <c r="Z72" s="59">
        <v>0</v>
      </c>
      <c r="AA72" s="59">
        <v>0</v>
      </c>
      <c r="AB72" s="452">
        <v>0</v>
      </c>
      <c r="AC72" s="500">
        <v>0</v>
      </c>
      <c r="AD72" s="326" t="str">
        <f t="shared" si="42"/>
        <v/>
      </c>
      <c r="AE72" s="462" t="str">
        <f t="shared" si="43"/>
        <v xml:space="preserve"> </v>
      </c>
      <c r="AF72" s="61" t="str">
        <f t="shared" si="44"/>
        <v xml:space="preserve">  </v>
      </c>
      <c r="AG72" s="62" t="str">
        <f t="shared" si="45"/>
        <v xml:space="preserve"> </v>
      </c>
      <c r="AH72" s="550"/>
      <c r="AI72" s="538"/>
      <c r="AJ72" s="538"/>
      <c r="AK72" s="538"/>
      <c r="AL72" s="12"/>
      <c r="AM72" s="12"/>
      <c r="AN72" s="12"/>
      <c r="AO72" s="12"/>
      <c r="AP72" s="12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</row>
    <row r="73" spans="1:175" x14ac:dyDescent="0.2">
      <c r="A73" s="636" t="s">
        <v>110</v>
      </c>
      <c r="B73" s="63"/>
      <c r="C73" s="68"/>
      <c r="D73" s="24"/>
      <c r="E73" s="194"/>
      <c r="F73" s="63"/>
      <c r="G73" s="44"/>
      <c r="H73" s="44"/>
      <c r="I73" s="18"/>
      <c r="J73" s="66"/>
      <c r="K73" s="63"/>
      <c r="L73" s="7"/>
      <c r="M73" s="7"/>
      <c r="N73" s="414"/>
      <c r="O73" s="66"/>
      <c r="P73" s="241">
        <v>0</v>
      </c>
      <c r="Q73" s="425">
        <v>0</v>
      </c>
      <c r="R73" s="523"/>
      <c r="S73" s="523">
        <v>0</v>
      </c>
      <c r="T73" s="241"/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13</v>
      </c>
      <c r="AA73" s="10">
        <v>12</v>
      </c>
      <c r="AB73" s="324">
        <v>30</v>
      </c>
      <c r="AC73" s="501">
        <v>33</v>
      </c>
      <c r="AD73" s="474"/>
      <c r="AE73" s="48">
        <f t="shared" si="43"/>
        <v>0.1</v>
      </c>
      <c r="AF73" s="49">
        <f t="shared" si="44"/>
        <v>25</v>
      </c>
      <c r="AG73" s="153" t="str">
        <f t="shared" si="45"/>
        <v xml:space="preserve">  </v>
      </c>
      <c r="AH73" s="550"/>
      <c r="AI73" s="538"/>
      <c r="AJ73" s="538"/>
      <c r="AK73" s="538"/>
      <c r="AL73" s="12"/>
      <c r="AM73" s="12"/>
      <c r="AN73" s="12"/>
      <c r="AO73" s="12"/>
      <c r="AP73" s="12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</row>
    <row r="74" spans="1:175" x14ac:dyDescent="0.2">
      <c r="A74" s="636" t="s">
        <v>41</v>
      </c>
      <c r="B74" s="63">
        <v>258</v>
      </c>
      <c r="C74" s="68">
        <v>262</v>
      </c>
      <c r="D74" s="24">
        <v>285</v>
      </c>
      <c r="E74" s="194">
        <v>317</v>
      </c>
      <c r="F74" s="63">
        <v>316</v>
      </c>
      <c r="G74" s="44">
        <v>332</v>
      </c>
      <c r="H74" s="44">
        <v>232</v>
      </c>
      <c r="I74" s="18">
        <v>181</v>
      </c>
      <c r="J74" s="66">
        <v>182</v>
      </c>
      <c r="K74" s="63">
        <v>163</v>
      </c>
      <c r="L74" s="7">
        <v>167</v>
      </c>
      <c r="M74" s="7">
        <v>168</v>
      </c>
      <c r="N74" s="414">
        <v>171</v>
      </c>
      <c r="O74" s="66">
        <v>204</v>
      </c>
      <c r="P74" s="241">
        <v>205</v>
      </c>
      <c r="Q74" s="425">
        <v>170</v>
      </c>
      <c r="R74" s="523">
        <v>154</v>
      </c>
      <c r="S74" s="523">
        <v>124</v>
      </c>
      <c r="T74" s="241">
        <v>115</v>
      </c>
      <c r="U74" s="10">
        <v>110</v>
      </c>
      <c r="V74" s="10">
        <v>110</v>
      </c>
      <c r="W74" s="10">
        <v>104</v>
      </c>
      <c r="X74" s="10">
        <v>94</v>
      </c>
      <c r="Y74" s="10">
        <v>115</v>
      </c>
      <c r="Z74" s="10">
        <v>115</v>
      </c>
      <c r="AA74" s="10">
        <v>102</v>
      </c>
      <c r="AB74" s="324">
        <v>99</v>
      </c>
      <c r="AC74" s="501">
        <v>111</v>
      </c>
      <c r="AD74" s="532">
        <f t="shared" si="42"/>
        <v>0.18085106382978725</v>
      </c>
      <c r="AE74" s="48">
        <f t="shared" si="43"/>
        <v>0.12121212121212122</v>
      </c>
      <c r="AF74" s="49">
        <f t="shared" si="44"/>
        <v>104</v>
      </c>
      <c r="AG74" s="67">
        <f t="shared" si="45"/>
        <v>-0.10483870967741936</v>
      </c>
      <c r="AH74" s="550"/>
      <c r="AI74" s="538"/>
      <c r="AJ74" s="538"/>
      <c r="AK74" s="538"/>
      <c r="AL74" s="12"/>
      <c r="AM74" s="12"/>
      <c r="AN74" s="12"/>
      <c r="AO74" s="12"/>
      <c r="AP74" s="12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</row>
    <row r="75" spans="1:175" s="2" customFormat="1" ht="12.75" thickBot="1" x14ac:dyDescent="0.25">
      <c r="A75" s="637" t="s">
        <v>74</v>
      </c>
      <c r="B75" s="196">
        <f t="shared" ref="B75:Y75" si="46">SUM(B69:B74)</f>
        <v>889</v>
      </c>
      <c r="C75" s="197">
        <f t="shared" si="46"/>
        <v>890</v>
      </c>
      <c r="D75" s="198">
        <f t="shared" si="46"/>
        <v>927</v>
      </c>
      <c r="E75" s="199">
        <f t="shared" si="46"/>
        <v>996</v>
      </c>
      <c r="F75" s="196">
        <f t="shared" si="46"/>
        <v>1058</v>
      </c>
      <c r="G75" s="200">
        <f t="shared" si="46"/>
        <v>1073</v>
      </c>
      <c r="H75" s="200">
        <f t="shared" si="46"/>
        <v>954</v>
      </c>
      <c r="I75" s="200">
        <f t="shared" si="46"/>
        <v>862</v>
      </c>
      <c r="J75" s="201">
        <f t="shared" si="46"/>
        <v>830</v>
      </c>
      <c r="K75" s="196">
        <f t="shared" si="46"/>
        <v>806</v>
      </c>
      <c r="L75" s="202">
        <f t="shared" si="46"/>
        <v>777</v>
      </c>
      <c r="M75" s="203">
        <f t="shared" si="46"/>
        <v>781</v>
      </c>
      <c r="N75" s="328">
        <f t="shared" si="46"/>
        <v>820</v>
      </c>
      <c r="O75" s="435">
        <f t="shared" si="46"/>
        <v>896</v>
      </c>
      <c r="P75" s="204">
        <f t="shared" si="46"/>
        <v>959</v>
      </c>
      <c r="Q75" s="328">
        <f t="shared" si="46"/>
        <v>958</v>
      </c>
      <c r="R75" s="512">
        <f t="shared" si="46"/>
        <v>916</v>
      </c>
      <c r="S75" s="512">
        <f t="shared" si="46"/>
        <v>888</v>
      </c>
      <c r="T75" s="204">
        <f t="shared" si="46"/>
        <v>851</v>
      </c>
      <c r="U75" s="203">
        <f t="shared" si="46"/>
        <v>788</v>
      </c>
      <c r="V75" s="203">
        <f t="shared" si="46"/>
        <v>693</v>
      </c>
      <c r="W75" s="203">
        <f t="shared" si="46"/>
        <v>629</v>
      </c>
      <c r="X75" s="203">
        <f t="shared" si="46"/>
        <v>622</v>
      </c>
      <c r="Y75" s="203">
        <f t="shared" si="46"/>
        <v>643</v>
      </c>
      <c r="Z75" s="203">
        <f>SUM(Z69:Z74)</f>
        <v>656</v>
      </c>
      <c r="AA75" s="203">
        <f>SUM(AA69:AA74)</f>
        <v>629</v>
      </c>
      <c r="AB75" s="435">
        <f>SUM(AB69:AB74)</f>
        <v>630</v>
      </c>
      <c r="AC75" s="512">
        <f>SUM(AC69:AC74)</f>
        <v>635</v>
      </c>
      <c r="AD75" s="531">
        <f t="shared" si="42"/>
        <v>2.0900321543408359E-2</v>
      </c>
      <c r="AE75" s="205">
        <f t="shared" si="43"/>
        <v>7.9365079365079361E-3</v>
      </c>
      <c r="AF75" s="206">
        <f t="shared" si="44"/>
        <v>631.33333333333337</v>
      </c>
      <c r="AG75" s="207">
        <f t="shared" si="45"/>
        <v>-0.28490990990990989</v>
      </c>
      <c r="AH75" s="550"/>
      <c r="AI75" s="541"/>
      <c r="AJ75" s="541"/>
      <c r="AK75" s="538"/>
      <c r="AL75" s="16"/>
      <c r="AM75" s="16"/>
      <c r="AN75" s="16"/>
      <c r="AO75" s="16"/>
      <c r="AP75" s="16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</row>
    <row r="76" spans="1:175" ht="12.75" thickTop="1" x14ac:dyDescent="0.2">
      <c r="A76" s="638" t="s">
        <v>46</v>
      </c>
      <c r="B76" s="208">
        <v>273</v>
      </c>
      <c r="C76" s="209">
        <v>316</v>
      </c>
      <c r="D76" s="210">
        <v>397</v>
      </c>
      <c r="E76" s="211">
        <v>359</v>
      </c>
      <c r="F76" s="208">
        <v>387</v>
      </c>
      <c r="G76" s="212">
        <v>439</v>
      </c>
      <c r="H76" s="212">
        <v>313</v>
      </c>
      <c r="I76" s="213">
        <v>421</v>
      </c>
      <c r="J76" s="214">
        <v>417</v>
      </c>
      <c r="K76" s="215">
        <v>355</v>
      </c>
      <c r="L76" s="216">
        <v>283</v>
      </c>
      <c r="M76" s="216">
        <v>271</v>
      </c>
      <c r="N76" s="432">
        <v>386</v>
      </c>
      <c r="O76" s="214">
        <v>448</v>
      </c>
      <c r="P76" s="241">
        <v>464</v>
      </c>
      <c r="Q76" s="425">
        <v>431</v>
      </c>
      <c r="R76" s="523">
        <v>345</v>
      </c>
      <c r="S76" s="523">
        <v>303</v>
      </c>
      <c r="T76" s="241">
        <v>292</v>
      </c>
      <c r="U76" s="10">
        <v>259</v>
      </c>
      <c r="V76" s="10">
        <v>299</v>
      </c>
      <c r="W76" s="10">
        <v>292</v>
      </c>
      <c r="X76" s="10">
        <v>264</v>
      </c>
      <c r="Y76" s="10">
        <v>309</v>
      </c>
      <c r="Z76" s="10">
        <v>205</v>
      </c>
      <c r="AA76" s="10">
        <v>199</v>
      </c>
      <c r="AB76" s="324">
        <v>173</v>
      </c>
      <c r="AC76" s="501">
        <v>139</v>
      </c>
      <c r="AD76" s="480">
        <f t="shared" si="42"/>
        <v>-0.47348484848484851</v>
      </c>
      <c r="AE76" s="217">
        <f t="shared" si="43"/>
        <v>-0.19653179190751446</v>
      </c>
      <c r="AF76" s="218">
        <f t="shared" si="44"/>
        <v>170.33333333333334</v>
      </c>
      <c r="AG76" s="67">
        <f t="shared" si="45"/>
        <v>-0.54125412541254125</v>
      </c>
      <c r="AH76" s="550"/>
      <c r="AI76" s="538"/>
      <c r="AJ76" s="538"/>
      <c r="AK76" s="545"/>
      <c r="AL76" s="12"/>
      <c r="AM76" s="12"/>
      <c r="AN76" s="12"/>
      <c r="AO76" s="12"/>
      <c r="AP76" s="12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</row>
    <row r="77" spans="1:175" x14ac:dyDescent="0.2">
      <c r="A77" s="639" t="s">
        <v>47</v>
      </c>
      <c r="B77" s="219">
        <v>445</v>
      </c>
      <c r="C77" s="68">
        <v>414</v>
      </c>
      <c r="D77" s="24">
        <v>416</v>
      </c>
      <c r="E77" s="194">
        <v>400</v>
      </c>
      <c r="F77" s="219">
        <v>392</v>
      </c>
      <c r="G77" s="44">
        <v>343</v>
      </c>
      <c r="H77" s="44">
        <v>370</v>
      </c>
      <c r="I77" s="18">
        <v>325</v>
      </c>
      <c r="J77" s="66">
        <v>344</v>
      </c>
      <c r="K77" s="63">
        <v>296</v>
      </c>
      <c r="L77" s="7">
        <v>272</v>
      </c>
      <c r="M77" s="7">
        <v>215</v>
      </c>
      <c r="N77" s="414">
        <v>256</v>
      </c>
      <c r="O77" s="66">
        <v>272</v>
      </c>
      <c r="P77" s="241">
        <f>7706-7527</f>
        <v>179</v>
      </c>
      <c r="Q77" s="425">
        <v>134</v>
      </c>
      <c r="R77" s="523">
        <v>255</v>
      </c>
      <c r="S77" s="523">
        <v>237</v>
      </c>
      <c r="T77" s="241">
        <v>214</v>
      </c>
      <c r="U77" s="10">
        <v>237</v>
      </c>
      <c r="V77" s="10">
        <v>204</v>
      </c>
      <c r="W77" s="10">
        <v>230</v>
      </c>
      <c r="X77" s="10">
        <v>206</v>
      </c>
      <c r="Y77" s="10">
        <v>227</v>
      </c>
      <c r="Z77" s="10">
        <v>127</v>
      </c>
      <c r="AA77" s="10">
        <v>240</v>
      </c>
      <c r="AB77" s="324">
        <v>233</v>
      </c>
      <c r="AC77" s="501">
        <v>225</v>
      </c>
      <c r="AD77" s="474">
        <f t="shared" si="42"/>
        <v>9.2233009708737865E-2</v>
      </c>
      <c r="AE77" s="48">
        <f t="shared" si="43"/>
        <v>-3.4334763948497854E-2</v>
      </c>
      <c r="AF77" s="49">
        <f t="shared" si="44"/>
        <v>232.66666666666666</v>
      </c>
      <c r="AG77" s="67">
        <f t="shared" si="45"/>
        <v>-5.0632911392405063E-2</v>
      </c>
      <c r="AH77" s="550"/>
      <c r="AI77" s="538"/>
      <c r="AJ77" s="538"/>
      <c r="AK77" s="538"/>
      <c r="AL77" s="12"/>
      <c r="AM77" s="12"/>
      <c r="AN77" s="12"/>
      <c r="AO77" s="12"/>
      <c r="AP77" s="12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</row>
    <row r="78" spans="1:175" ht="12.75" thickBot="1" x14ac:dyDescent="0.25">
      <c r="A78" s="640" t="s">
        <v>49</v>
      </c>
      <c r="B78" s="220">
        <f t="shared" ref="B78:AC78" si="47">(B42+B75+B67+B56+B76+B77+B18)</f>
        <v>5294</v>
      </c>
      <c r="C78" s="221">
        <f t="shared" si="47"/>
        <v>5391</v>
      </c>
      <c r="D78" s="222">
        <f t="shared" si="47"/>
        <v>5534</v>
      </c>
      <c r="E78" s="223">
        <f t="shared" si="47"/>
        <v>5536</v>
      </c>
      <c r="F78" s="220">
        <f t="shared" si="47"/>
        <v>5883</v>
      </c>
      <c r="G78" s="224">
        <f t="shared" si="47"/>
        <v>6060</v>
      </c>
      <c r="H78" s="224">
        <f t="shared" si="47"/>
        <v>6206</v>
      </c>
      <c r="I78" s="224">
        <f t="shared" si="47"/>
        <v>6199</v>
      </c>
      <c r="J78" s="225">
        <f t="shared" si="47"/>
        <v>6366</v>
      </c>
      <c r="K78" s="226">
        <f t="shared" si="47"/>
        <v>6437</v>
      </c>
      <c r="L78" s="227">
        <f t="shared" si="47"/>
        <v>6791</v>
      </c>
      <c r="M78" s="227">
        <f t="shared" si="47"/>
        <v>6941</v>
      </c>
      <c r="N78" s="433">
        <f t="shared" si="47"/>
        <v>7281</v>
      </c>
      <c r="O78" s="225">
        <f t="shared" si="47"/>
        <v>7557</v>
      </c>
      <c r="P78" s="226">
        <f t="shared" si="47"/>
        <v>7706</v>
      </c>
      <c r="Q78" s="433">
        <f t="shared" si="47"/>
        <v>7892</v>
      </c>
      <c r="R78" s="228">
        <f t="shared" si="47"/>
        <v>7969</v>
      </c>
      <c r="S78" s="228">
        <f t="shared" si="47"/>
        <v>8004</v>
      </c>
      <c r="T78" s="226">
        <f t="shared" si="47"/>
        <v>7997</v>
      </c>
      <c r="U78" s="227">
        <f t="shared" si="47"/>
        <v>7849</v>
      </c>
      <c r="V78" s="227">
        <f t="shared" si="47"/>
        <v>7861</v>
      </c>
      <c r="W78" s="227">
        <f t="shared" si="47"/>
        <v>7782</v>
      </c>
      <c r="X78" s="227">
        <f t="shared" si="47"/>
        <v>7650</v>
      </c>
      <c r="Y78" s="227">
        <f t="shared" si="47"/>
        <v>7686</v>
      </c>
      <c r="Z78" s="227">
        <f t="shared" si="47"/>
        <v>7150</v>
      </c>
      <c r="AA78" s="227">
        <f t="shared" ref="AA78:AB78" si="48">(AA42+AA75+AA67+AA56+AA76+AA77+AA18)</f>
        <v>6695</v>
      </c>
      <c r="AB78" s="225">
        <f t="shared" si="48"/>
        <v>6378</v>
      </c>
      <c r="AC78" s="228">
        <f t="shared" si="47"/>
        <v>6281</v>
      </c>
      <c r="AD78" s="481">
        <f t="shared" si="42"/>
        <v>-0.17895424836601306</v>
      </c>
      <c r="AE78" s="229">
        <f t="shared" si="43"/>
        <v>-1.5208529319535905E-2</v>
      </c>
      <c r="AF78" s="228">
        <f t="shared" si="44"/>
        <v>6451.333333333333</v>
      </c>
      <c r="AG78" s="230">
        <f t="shared" si="45"/>
        <v>-0.21526736631684157</v>
      </c>
      <c r="AH78" s="550"/>
      <c r="AI78" s="547"/>
      <c r="AJ78" s="538"/>
      <c r="AK78" s="538"/>
      <c r="AL78" s="12"/>
      <c r="AM78" s="12"/>
      <c r="AN78" s="12"/>
      <c r="AO78" s="12"/>
      <c r="AP78" s="12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</row>
    <row r="79" spans="1:175" ht="12.75" thickTop="1" x14ac:dyDescent="0.2">
      <c r="A79" s="641"/>
      <c r="B79" s="368"/>
      <c r="C79" s="368"/>
      <c r="D79" s="369"/>
      <c r="E79" s="369"/>
      <c r="F79" s="368"/>
      <c r="G79" s="368"/>
      <c r="H79" s="368"/>
      <c r="I79" s="368"/>
      <c r="J79" s="368"/>
      <c r="K79" s="368"/>
      <c r="L79" s="368"/>
      <c r="M79" s="368"/>
      <c r="N79" s="368"/>
      <c r="O79" s="368"/>
      <c r="P79" s="368"/>
      <c r="Q79" s="368"/>
      <c r="R79" s="368"/>
      <c r="S79" s="368"/>
      <c r="T79" s="368"/>
      <c r="U79" s="368"/>
      <c r="V79" s="368"/>
      <c r="W79" s="368"/>
      <c r="X79" s="368"/>
      <c r="Y79" s="368"/>
      <c r="Z79" s="368"/>
      <c r="AA79" s="368"/>
      <c r="AB79" s="368"/>
      <c r="AC79" s="368"/>
      <c r="AD79" s="370"/>
      <c r="AE79" s="370"/>
      <c r="AF79" s="368"/>
      <c r="AG79" s="371"/>
      <c r="AH79" s="550"/>
      <c r="AI79" s="538"/>
      <c r="AJ79" s="538"/>
      <c r="AK79" s="538"/>
      <c r="AL79" s="12"/>
      <c r="AM79" s="12"/>
      <c r="AN79" s="12"/>
      <c r="AO79" s="12"/>
      <c r="AP79" s="12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</row>
    <row r="80" spans="1:175" ht="15.75" x14ac:dyDescent="0.25">
      <c r="A80" s="555" t="s">
        <v>139</v>
      </c>
      <c r="B80" s="555"/>
      <c r="C80" s="555"/>
      <c r="D80" s="556"/>
      <c r="E80" s="556"/>
      <c r="F80" s="557"/>
      <c r="G80" s="556"/>
      <c r="H80" s="558"/>
      <c r="I80" s="558"/>
      <c r="J80" s="558"/>
      <c r="K80" s="558"/>
      <c r="L80" s="559"/>
      <c r="M80" s="558"/>
      <c r="N80" s="558"/>
      <c r="O80" s="558"/>
      <c r="P80" s="558"/>
      <c r="Q80" s="558"/>
      <c r="R80" s="558"/>
      <c r="S80" s="558"/>
      <c r="T80" s="558"/>
      <c r="U80" s="558"/>
      <c r="V80" s="558"/>
      <c r="W80" s="558"/>
      <c r="X80" s="558"/>
      <c r="Y80" s="558"/>
      <c r="Z80" s="558"/>
      <c r="AA80" s="558"/>
      <c r="AB80" s="558"/>
      <c r="AC80" s="558"/>
      <c r="AD80" s="556"/>
      <c r="AE80" s="560"/>
      <c r="AF80" s="354"/>
      <c r="AG80" s="357"/>
      <c r="AH80" s="550"/>
      <c r="AI80" s="538"/>
      <c r="AJ80" s="538"/>
      <c r="AK80" s="538"/>
      <c r="AL80" s="12"/>
      <c r="AM80" s="12"/>
      <c r="AN80" s="12"/>
      <c r="AO80" s="12"/>
      <c r="AP80" s="12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</row>
    <row r="81" spans="1:183" ht="15.75" x14ac:dyDescent="0.25">
      <c r="A81" s="746"/>
      <c r="B81" s="746"/>
      <c r="C81" s="746"/>
      <c r="D81" s="746"/>
      <c r="E81" s="746"/>
      <c r="F81" s="746"/>
      <c r="G81" s="746"/>
      <c r="H81" s="746"/>
      <c r="I81" s="746"/>
      <c r="J81" s="746"/>
      <c r="K81" s="746"/>
      <c r="L81" s="746"/>
      <c r="M81" s="746"/>
      <c r="N81" s="746"/>
      <c r="O81" s="746"/>
      <c r="P81" s="746"/>
      <c r="Q81" s="746"/>
      <c r="R81" s="746"/>
      <c r="S81" s="746"/>
      <c r="T81" s="746"/>
      <c r="U81" s="746"/>
      <c r="V81" s="746"/>
      <c r="W81" s="746"/>
      <c r="X81" s="746"/>
      <c r="Y81" s="746"/>
      <c r="Z81" s="746"/>
      <c r="AA81" s="746"/>
      <c r="AB81" s="746"/>
      <c r="AC81" s="746"/>
      <c r="AD81" s="746"/>
      <c r="AE81" s="746"/>
      <c r="AF81" s="746"/>
      <c r="AG81" s="746"/>
      <c r="AH81" s="533"/>
      <c r="AI81" s="534"/>
      <c r="AJ81" s="534"/>
      <c r="AK81" s="534"/>
      <c r="AL81" s="355"/>
      <c r="AM81" s="355"/>
      <c r="AN81" s="355"/>
      <c r="AO81" s="355"/>
      <c r="AP81" s="355"/>
      <c r="AQ81" s="353"/>
      <c r="AR81" s="353"/>
      <c r="AS81" s="353"/>
      <c r="AT81" s="353"/>
      <c r="AU81" s="353"/>
      <c r="AV81" s="353"/>
      <c r="AW81" s="353"/>
      <c r="AX81" s="353"/>
      <c r="AY81" s="353"/>
      <c r="AZ81" s="353"/>
      <c r="BA81" s="353"/>
      <c r="BB81" s="353"/>
      <c r="BC81" s="353"/>
      <c r="BD81" s="353"/>
      <c r="BE81" s="353"/>
      <c r="BF81" s="353"/>
      <c r="BG81" s="353"/>
      <c r="BH81" s="353"/>
      <c r="BI81" s="353"/>
      <c r="BJ81" s="353"/>
      <c r="BK81" s="353"/>
      <c r="BL81" s="353"/>
      <c r="BM81" s="353"/>
      <c r="BN81" s="353"/>
      <c r="BO81" s="353"/>
      <c r="BP81" s="353"/>
      <c r="BQ81" s="353"/>
      <c r="BR81" s="353"/>
      <c r="BS81" s="353"/>
      <c r="BT81" s="353"/>
      <c r="BU81" s="353"/>
      <c r="BV81" s="353"/>
      <c r="BW81" s="353"/>
      <c r="BX81" s="353"/>
      <c r="BY81" s="353"/>
      <c r="BZ81" s="353"/>
      <c r="CA81" s="353"/>
      <c r="CB81" s="353"/>
      <c r="CC81" s="353"/>
      <c r="CD81" s="353"/>
      <c r="CE81" s="353"/>
      <c r="CF81" s="353"/>
      <c r="CG81" s="353"/>
      <c r="CH81" s="353"/>
      <c r="CI81" s="353"/>
      <c r="CJ81" s="353"/>
      <c r="CK81" s="353"/>
      <c r="CL81" s="353"/>
      <c r="CM81" s="353"/>
      <c r="CN81" s="353"/>
      <c r="CO81" s="353"/>
      <c r="CP81" s="353"/>
      <c r="CQ81" s="353"/>
      <c r="CR81" s="353"/>
      <c r="CS81" s="353"/>
      <c r="CT81" s="353"/>
      <c r="CU81" s="353"/>
      <c r="CV81" s="353"/>
      <c r="CW81" s="353"/>
      <c r="CX81" s="353"/>
      <c r="CY81" s="353"/>
      <c r="CZ81" s="353"/>
      <c r="DA81" s="353"/>
      <c r="DB81" s="353"/>
      <c r="DC81" s="353"/>
      <c r="DD81" s="353"/>
      <c r="DE81" s="353"/>
      <c r="DF81" s="353"/>
      <c r="DG81" s="353"/>
      <c r="DH81" s="353"/>
      <c r="DI81" s="353"/>
      <c r="DJ81" s="353"/>
      <c r="DK81" s="353"/>
      <c r="DL81" s="353"/>
      <c r="DM81" s="353"/>
      <c r="DN81" s="353"/>
      <c r="DO81" s="353"/>
      <c r="DP81" s="353"/>
      <c r="DQ81" s="353"/>
      <c r="DR81" s="353"/>
      <c r="DS81" s="353"/>
      <c r="DT81" s="353"/>
      <c r="DU81" s="353"/>
      <c r="DV81" s="353"/>
      <c r="DW81" s="353"/>
      <c r="DX81" s="353"/>
      <c r="DY81" s="353"/>
      <c r="DZ81" s="353"/>
      <c r="EA81" s="353"/>
      <c r="EB81" s="353"/>
      <c r="EC81" s="353"/>
      <c r="ED81" s="353"/>
      <c r="EE81" s="353"/>
      <c r="EF81" s="353"/>
      <c r="EG81" s="353"/>
      <c r="EH81" s="353"/>
      <c r="EI81" s="353"/>
      <c r="EJ81" s="353"/>
      <c r="EK81" s="353"/>
      <c r="EL81" s="353"/>
      <c r="EM81" s="353"/>
      <c r="EN81" s="353"/>
      <c r="EO81" s="353"/>
      <c r="EP81" s="353"/>
      <c r="EQ81" s="353"/>
      <c r="ER81" s="353"/>
      <c r="ES81" s="353"/>
      <c r="ET81" s="353"/>
      <c r="EU81" s="353"/>
      <c r="EV81" s="353"/>
      <c r="EW81" s="353"/>
      <c r="EX81" s="353"/>
      <c r="EY81" s="353"/>
      <c r="EZ81" s="353"/>
      <c r="FA81" s="353"/>
      <c r="FB81" s="353"/>
      <c r="FC81" s="353"/>
      <c r="FD81" s="353"/>
      <c r="FE81" s="353"/>
      <c r="FF81" s="353"/>
      <c r="FG81" s="353"/>
      <c r="FH81" s="353"/>
      <c r="FI81" s="353"/>
      <c r="FJ81" s="353"/>
      <c r="FK81" s="353"/>
      <c r="FL81" s="353"/>
      <c r="FM81" s="353"/>
      <c r="FN81" s="353"/>
      <c r="FO81" s="353"/>
      <c r="FP81" s="353"/>
      <c r="FQ81" s="353"/>
      <c r="FR81" s="353"/>
      <c r="FS81" s="353"/>
      <c r="FT81" s="353"/>
      <c r="FU81" s="353"/>
      <c r="FV81" s="353"/>
      <c r="FW81" s="353"/>
      <c r="FX81" s="353"/>
      <c r="FY81" s="353"/>
      <c r="FZ81" s="353"/>
      <c r="GA81" s="353"/>
    </row>
    <row r="82" spans="1:183" ht="15.75" x14ac:dyDescent="0.25">
      <c r="A82" s="555"/>
      <c r="B82" s="555"/>
      <c r="C82" s="555"/>
      <c r="D82" s="556"/>
      <c r="E82" s="556"/>
      <c r="F82" s="557"/>
      <c r="G82" s="556"/>
      <c r="H82" s="558"/>
      <c r="I82" s="558"/>
      <c r="J82" s="558"/>
      <c r="K82" s="558"/>
      <c r="L82" s="559"/>
      <c r="M82" s="558"/>
      <c r="N82" s="558"/>
      <c r="O82" s="558"/>
      <c r="P82" s="558"/>
      <c r="Q82" s="558"/>
      <c r="R82" s="558"/>
      <c r="S82" s="558"/>
      <c r="T82" s="558"/>
      <c r="U82" s="558"/>
      <c r="V82" s="558"/>
      <c r="W82" s="558"/>
      <c r="X82" s="558"/>
      <c r="Y82" s="558"/>
      <c r="Z82" s="558"/>
      <c r="AA82" s="558"/>
      <c r="AB82" s="558"/>
      <c r="AC82" s="558"/>
      <c r="AD82" s="560"/>
      <c r="AE82" s="560"/>
      <c r="AF82" s="354"/>
      <c r="AG82" s="372"/>
      <c r="AH82" s="550"/>
      <c r="AI82" s="538"/>
      <c r="AJ82" s="538"/>
      <c r="AK82" s="538"/>
      <c r="AL82" s="12"/>
      <c r="AM82" s="12"/>
      <c r="AN82" s="12"/>
      <c r="AO82" s="12"/>
      <c r="AP82" s="12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</row>
    <row r="83" spans="1:183" ht="12.75" x14ac:dyDescent="0.2">
      <c r="A83" s="561" t="s">
        <v>0</v>
      </c>
      <c r="B83" s="562" t="s">
        <v>1</v>
      </c>
      <c r="C83" s="563" t="s">
        <v>1</v>
      </c>
      <c r="D83" s="563" t="s">
        <v>1</v>
      </c>
      <c r="E83" s="564" t="s">
        <v>1</v>
      </c>
      <c r="F83" s="562" t="s">
        <v>1</v>
      </c>
      <c r="G83" s="565" t="s">
        <v>1</v>
      </c>
      <c r="H83" s="566" t="s">
        <v>1</v>
      </c>
      <c r="I83" s="567" t="s">
        <v>1</v>
      </c>
      <c r="J83" s="568" t="s">
        <v>40</v>
      </c>
      <c r="K83" s="569" t="s">
        <v>40</v>
      </c>
      <c r="L83" s="569" t="s">
        <v>40</v>
      </c>
      <c r="M83" s="570" t="s">
        <v>40</v>
      </c>
      <c r="N83" s="571" t="s">
        <v>1</v>
      </c>
      <c r="O83" s="572" t="s">
        <v>1</v>
      </c>
      <c r="P83" s="573" t="s">
        <v>1</v>
      </c>
      <c r="Q83" s="705" t="s">
        <v>1</v>
      </c>
      <c r="R83" s="574" t="s">
        <v>1</v>
      </c>
      <c r="S83" s="574" t="s">
        <v>1</v>
      </c>
      <c r="T83" s="739" t="s">
        <v>1</v>
      </c>
      <c r="U83" s="575" t="s">
        <v>1</v>
      </c>
      <c r="V83" s="575" t="s">
        <v>1</v>
      </c>
      <c r="W83" s="575" t="s">
        <v>1</v>
      </c>
      <c r="X83" s="575" t="s">
        <v>1</v>
      </c>
      <c r="Y83" s="575" t="s">
        <v>1</v>
      </c>
      <c r="Z83" s="575" t="s">
        <v>1</v>
      </c>
      <c r="AA83" s="575" t="s">
        <v>1</v>
      </c>
      <c r="AB83" s="689" t="s">
        <v>1</v>
      </c>
      <c r="AC83" s="576" t="s">
        <v>1</v>
      </c>
      <c r="AD83" s="577" t="s">
        <v>98</v>
      </c>
      <c r="AE83" s="578" t="s">
        <v>45</v>
      </c>
      <c r="AF83" s="579" t="s">
        <v>35</v>
      </c>
      <c r="AG83" s="580" t="s">
        <v>92</v>
      </c>
      <c r="AH83" s="537"/>
      <c r="AI83" s="538"/>
      <c r="AJ83" s="538"/>
      <c r="AK83" s="538"/>
      <c r="AL83" s="12"/>
      <c r="AM83" s="12"/>
      <c r="AN83" s="12"/>
      <c r="AO83" s="12"/>
      <c r="AP83" s="12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</row>
    <row r="84" spans="1:183" ht="13.5" thickBot="1" x14ac:dyDescent="0.25">
      <c r="A84" s="583" t="s">
        <v>2</v>
      </c>
      <c r="B84" s="584">
        <v>1996</v>
      </c>
      <c r="C84" s="585">
        <v>1997</v>
      </c>
      <c r="D84" s="585">
        <v>1998</v>
      </c>
      <c r="E84" s="586">
        <v>1999</v>
      </c>
      <c r="F84" s="584">
        <v>2000</v>
      </c>
      <c r="G84" s="587">
        <v>2001</v>
      </c>
      <c r="H84" s="588">
        <v>2002</v>
      </c>
      <c r="I84" s="589">
        <v>2003</v>
      </c>
      <c r="J84" s="590">
        <v>2004</v>
      </c>
      <c r="K84" s="591">
        <v>2005</v>
      </c>
      <c r="L84" s="591">
        <v>2006</v>
      </c>
      <c r="M84" s="592">
        <v>2007</v>
      </c>
      <c r="N84" s="593">
        <v>2008</v>
      </c>
      <c r="O84" s="643">
        <v>2009</v>
      </c>
      <c r="P84" s="595">
        <v>2010</v>
      </c>
      <c r="Q84" s="706">
        <v>2011</v>
      </c>
      <c r="R84" s="596">
        <v>2012</v>
      </c>
      <c r="S84" s="596">
        <v>2013</v>
      </c>
      <c r="T84" s="740">
        <v>2014</v>
      </c>
      <c r="U84" s="597">
        <v>2015</v>
      </c>
      <c r="V84" s="597">
        <v>2016</v>
      </c>
      <c r="W84" s="597">
        <v>2017</v>
      </c>
      <c r="X84" s="597">
        <v>2018</v>
      </c>
      <c r="Y84" s="597">
        <v>2019</v>
      </c>
      <c r="Z84" s="597">
        <v>2020</v>
      </c>
      <c r="AA84" s="597">
        <v>2021</v>
      </c>
      <c r="AB84" s="690">
        <v>2022</v>
      </c>
      <c r="AC84" s="598">
        <v>2023</v>
      </c>
      <c r="AD84" s="599" t="s">
        <v>140</v>
      </c>
      <c r="AE84" s="600" t="s">
        <v>4</v>
      </c>
      <c r="AF84" s="601" t="s">
        <v>3</v>
      </c>
      <c r="AG84" s="602" t="s">
        <v>43</v>
      </c>
      <c r="AH84" s="605"/>
      <c r="AI84" s="539"/>
      <c r="AJ84" s="538"/>
      <c r="AK84" s="538"/>
      <c r="AL84" s="12"/>
      <c r="AM84" s="12"/>
      <c r="AN84" s="12"/>
      <c r="AO84" s="12"/>
      <c r="AP84" s="12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</row>
    <row r="85" spans="1:183" ht="12.75" thickTop="1" x14ac:dyDescent="0.2">
      <c r="A85" s="645" t="s">
        <v>33</v>
      </c>
      <c r="B85" s="231"/>
      <c r="C85" s="231"/>
      <c r="D85" s="232"/>
      <c r="E85" s="232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3"/>
      <c r="Q85" s="233"/>
      <c r="R85" s="233"/>
      <c r="S85" s="233"/>
      <c r="T85" s="233"/>
      <c r="U85" s="233"/>
      <c r="V85" s="233"/>
      <c r="W85" s="233"/>
      <c r="X85" s="233"/>
      <c r="Y85" s="233"/>
      <c r="Z85" s="233"/>
      <c r="AA85" s="233"/>
      <c r="AB85" s="233"/>
      <c r="AC85" s="233"/>
      <c r="AD85" s="234"/>
      <c r="AE85" s="234"/>
      <c r="AF85" s="233"/>
      <c r="AG85" s="235"/>
      <c r="AH85" s="537"/>
      <c r="AI85" s="538"/>
      <c r="AJ85" s="538"/>
      <c r="AK85" s="538"/>
      <c r="AL85" s="12"/>
      <c r="AM85" s="12"/>
      <c r="AN85" s="12"/>
      <c r="AO85" s="12"/>
      <c r="AP85" s="12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</row>
    <row r="86" spans="1:183" x14ac:dyDescent="0.2">
      <c r="A86" s="646" t="s">
        <v>70</v>
      </c>
      <c r="B86" s="26"/>
      <c r="C86" s="26"/>
      <c r="D86" s="236"/>
      <c r="E86" s="236"/>
      <c r="F86" s="26"/>
      <c r="G86" s="237"/>
      <c r="H86" s="237"/>
      <c r="I86" s="237"/>
      <c r="J86" s="26"/>
      <c r="K86" s="26"/>
      <c r="L86" s="26"/>
      <c r="M86" s="26"/>
      <c r="N86" s="26"/>
      <c r="O86" s="26"/>
      <c r="P86" s="238"/>
      <c r="Q86" s="238"/>
      <c r="R86" s="238"/>
      <c r="S86" s="238"/>
      <c r="T86" s="238"/>
      <c r="U86" s="238"/>
      <c r="V86" s="238"/>
      <c r="W86" s="238"/>
      <c r="X86" s="238"/>
      <c r="Y86" s="238"/>
      <c r="Z86" s="238"/>
      <c r="AA86" s="238"/>
      <c r="AB86" s="238"/>
      <c r="AC86" s="238"/>
      <c r="AD86" s="30"/>
      <c r="AE86" s="30"/>
      <c r="AF86" s="31"/>
      <c r="AG86" s="32"/>
      <c r="AH86" s="605"/>
      <c r="AI86" s="539"/>
      <c r="AJ86" s="538"/>
      <c r="AK86" s="538"/>
      <c r="AL86" s="12"/>
      <c r="AM86" s="12"/>
      <c r="AN86" s="12"/>
      <c r="AO86" s="12"/>
      <c r="AP86" s="12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</row>
    <row r="87" spans="1:183" x14ac:dyDescent="0.2">
      <c r="A87" s="606" t="s">
        <v>71</v>
      </c>
      <c r="B87" s="33"/>
      <c r="C87" s="33"/>
      <c r="D87" s="34"/>
      <c r="E87" s="34"/>
      <c r="F87" s="33"/>
      <c r="G87" s="35"/>
      <c r="H87" s="35"/>
      <c r="I87" s="35"/>
      <c r="J87" s="33"/>
      <c r="K87" s="33"/>
      <c r="L87" s="33"/>
      <c r="M87" s="33"/>
      <c r="N87" s="33"/>
      <c r="O87" s="33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7"/>
      <c r="AE87" s="37"/>
      <c r="AF87" s="38"/>
      <c r="AG87" s="39"/>
      <c r="AH87" s="605"/>
      <c r="AI87" s="539"/>
      <c r="AJ87" s="538"/>
      <c r="AK87" s="538"/>
      <c r="AL87" s="12"/>
      <c r="AM87" s="12"/>
      <c r="AN87" s="12"/>
      <c r="AO87" s="12"/>
      <c r="AP87" s="12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</row>
    <row r="88" spans="1:183" ht="12.75" x14ac:dyDescent="0.2">
      <c r="A88" s="607" t="s">
        <v>128</v>
      </c>
      <c r="B88" s="63">
        <v>0</v>
      </c>
      <c r="C88" s="68">
        <v>0</v>
      </c>
      <c r="D88" s="24">
        <v>0</v>
      </c>
      <c r="E88" s="24">
        <v>0</v>
      </c>
      <c r="F88" s="68">
        <v>0</v>
      </c>
      <c r="G88" s="239">
        <v>0</v>
      </c>
      <c r="H88" s="239">
        <v>0</v>
      </c>
      <c r="I88" s="240">
        <v>0</v>
      </c>
      <c r="J88" s="68">
        <v>0</v>
      </c>
      <c r="K88" s="68">
        <v>0</v>
      </c>
      <c r="L88" s="68">
        <v>0</v>
      </c>
      <c r="M88" s="7">
        <v>0</v>
      </c>
      <c r="N88" s="414">
        <v>0</v>
      </c>
      <c r="O88" s="66">
        <v>0</v>
      </c>
      <c r="P88" s="241">
        <v>0</v>
      </c>
      <c r="Q88" s="425">
        <v>0</v>
      </c>
      <c r="R88" s="523">
        <v>0</v>
      </c>
      <c r="S88" s="523">
        <v>0</v>
      </c>
      <c r="T88" s="286">
        <v>0</v>
      </c>
      <c r="U88" s="68">
        <v>0</v>
      </c>
      <c r="V88" s="68">
        <v>5</v>
      </c>
      <c r="W88" s="68">
        <v>8</v>
      </c>
      <c r="X88" s="68">
        <v>13</v>
      </c>
      <c r="Y88" s="68">
        <v>14</v>
      </c>
      <c r="Z88" s="10">
        <v>9</v>
      </c>
      <c r="AA88" s="10">
        <v>6</v>
      </c>
      <c r="AB88" s="324">
        <v>0</v>
      </c>
      <c r="AC88" s="501">
        <v>0</v>
      </c>
      <c r="AD88" s="474" t="str">
        <f t="shared" ref="AD88:AD90" si="49">IF(AC88&gt;20,(AC88-X88)/X88,"")</f>
        <v/>
      </c>
      <c r="AE88" s="48" t="str">
        <f t="shared" ref="AE88:AE90" si="50">IF(AC88&gt;20,(AC88-AB88)/AB88," ")</f>
        <v xml:space="preserve"> </v>
      </c>
      <c r="AF88" s="49">
        <f t="shared" ref="AF88:AF90" si="51">IF(AA88=0,"  ",IF(AA88=0,"  ",AVERAGE(AA88:AC88)))</f>
        <v>2</v>
      </c>
      <c r="AG88" s="153" t="str">
        <f t="shared" ref="AG88:AG90" si="52">IF(S88=0,"  ",IF(AC88&gt;20,(AC88-S88)/S88," "))</f>
        <v xml:space="preserve">  </v>
      </c>
      <c r="AH88" s="550"/>
      <c r="AI88" s="538"/>
      <c r="AJ88" s="538"/>
      <c r="AK88" s="538"/>
      <c r="AL88" s="12"/>
      <c r="AM88" s="12"/>
      <c r="AN88" s="12"/>
      <c r="AO88" s="12"/>
      <c r="AP88" s="12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</row>
    <row r="89" spans="1:183" s="622" customFormat="1" ht="12.75" x14ac:dyDescent="0.2">
      <c r="A89" s="610" t="s">
        <v>121</v>
      </c>
      <c r="B89" s="63">
        <v>0</v>
      </c>
      <c r="C89" s="68">
        <v>0</v>
      </c>
      <c r="D89" s="24">
        <v>0</v>
      </c>
      <c r="E89" s="24">
        <v>0</v>
      </c>
      <c r="F89" s="68">
        <v>10</v>
      </c>
      <c r="G89" s="239">
        <v>14</v>
      </c>
      <c r="H89" s="239">
        <v>18</v>
      </c>
      <c r="I89" s="240">
        <v>17</v>
      </c>
      <c r="J89" s="68">
        <v>18</v>
      </c>
      <c r="K89" s="68">
        <v>24</v>
      </c>
      <c r="L89" s="68">
        <v>25</v>
      </c>
      <c r="M89" s="7">
        <v>24</v>
      </c>
      <c r="N89" s="414">
        <v>38</v>
      </c>
      <c r="O89" s="284">
        <v>49</v>
      </c>
      <c r="P89" s="286">
        <v>47</v>
      </c>
      <c r="Q89" s="425">
        <v>51</v>
      </c>
      <c r="R89" s="523">
        <v>56</v>
      </c>
      <c r="S89" s="523">
        <v>42</v>
      </c>
      <c r="T89" s="286">
        <v>50</v>
      </c>
      <c r="U89" s="68">
        <v>54</v>
      </c>
      <c r="V89" s="68">
        <v>38</v>
      </c>
      <c r="W89" s="68">
        <v>30</v>
      </c>
      <c r="X89" s="68">
        <v>27</v>
      </c>
      <c r="Y89" s="68">
        <v>28</v>
      </c>
      <c r="Z89" s="10">
        <v>25</v>
      </c>
      <c r="AA89" s="10">
        <v>28</v>
      </c>
      <c r="AB89" s="324">
        <v>26</v>
      </c>
      <c r="AC89" s="501">
        <v>26</v>
      </c>
      <c r="AD89" s="474">
        <f t="shared" si="49"/>
        <v>-3.7037037037037035E-2</v>
      </c>
      <c r="AE89" s="48">
        <f t="shared" si="50"/>
        <v>0</v>
      </c>
      <c r="AF89" s="49">
        <f t="shared" si="51"/>
        <v>26.666666666666668</v>
      </c>
      <c r="AG89" s="153">
        <f t="shared" si="52"/>
        <v>-0.38095238095238093</v>
      </c>
      <c r="AH89" s="550"/>
      <c r="AI89" s="538"/>
      <c r="AJ89" s="538"/>
      <c r="AK89" s="538"/>
      <c r="AL89" s="12"/>
      <c r="AM89" s="12"/>
      <c r="AN89" s="12"/>
      <c r="AO89" s="12"/>
      <c r="AP89" s="12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</row>
    <row r="90" spans="1:183" x14ac:dyDescent="0.2">
      <c r="A90" s="648" t="s">
        <v>78</v>
      </c>
      <c r="B90" s="243">
        <f t="shared" ref="B90:Q90" si="53">SUM(B85:B88)</f>
        <v>0</v>
      </c>
      <c r="C90" s="244">
        <f t="shared" si="53"/>
        <v>0</v>
      </c>
      <c r="D90" s="245">
        <f t="shared" si="53"/>
        <v>0</v>
      </c>
      <c r="E90" s="246">
        <f t="shared" si="53"/>
        <v>0</v>
      </c>
      <c r="F90" s="243">
        <f t="shared" si="53"/>
        <v>0</v>
      </c>
      <c r="G90" s="247">
        <f t="shared" si="53"/>
        <v>0</v>
      </c>
      <c r="H90" s="247">
        <f t="shared" si="53"/>
        <v>0</v>
      </c>
      <c r="I90" s="247">
        <f t="shared" si="53"/>
        <v>0</v>
      </c>
      <c r="J90" s="248">
        <f t="shared" si="53"/>
        <v>0</v>
      </c>
      <c r="K90" s="243">
        <f t="shared" si="53"/>
        <v>0</v>
      </c>
      <c r="L90" s="249">
        <f t="shared" si="53"/>
        <v>0</v>
      </c>
      <c r="M90" s="250">
        <f t="shared" si="53"/>
        <v>0</v>
      </c>
      <c r="N90" s="436">
        <f t="shared" si="53"/>
        <v>0</v>
      </c>
      <c r="O90" s="442">
        <f t="shared" si="53"/>
        <v>0</v>
      </c>
      <c r="P90" s="251">
        <f t="shared" si="53"/>
        <v>0</v>
      </c>
      <c r="Q90" s="436">
        <f t="shared" si="53"/>
        <v>0</v>
      </c>
      <c r="R90" s="513">
        <f t="shared" ref="R90:AA90" si="54">SUM(R88:R89)</f>
        <v>56</v>
      </c>
      <c r="S90" s="513">
        <f t="shared" si="54"/>
        <v>42</v>
      </c>
      <c r="T90" s="251">
        <f t="shared" si="54"/>
        <v>50</v>
      </c>
      <c r="U90" s="250">
        <f t="shared" si="54"/>
        <v>54</v>
      </c>
      <c r="V90" s="250">
        <f t="shared" si="54"/>
        <v>43</v>
      </c>
      <c r="W90" s="250">
        <f t="shared" si="54"/>
        <v>38</v>
      </c>
      <c r="X90" s="250">
        <f t="shared" si="54"/>
        <v>40</v>
      </c>
      <c r="Y90" s="250">
        <f t="shared" si="54"/>
        <v>42</v>
      </c>
      <c r="Z90" s="250">
        <f t="shared" si="54"/>
        <v>34</v>
      </c>
      <c r="AA90" s="250">
        <f t="shared" si="54"/>
        <v>34</v>
      </c>
      <c r="AB90" s="442">
        <f>SUM(AB88:AB89)</f>
        <v>26</v>
      </c>
      <c r="AC90" s="513">
        <f>SUM(AC88:AC89)</f>
        <v>26</v>
      </c>
      <c r="AD90" s="482">
        <f t="shared" si="49"/>
        <v>-0.35</v>
      </c>
      <c r="AE90" s="252">
        <f t="shared" si="50"/>
        <v>0</v>
      </c>
      <c r="AF90" s="253">
        <f t="shared" si="51"/>
        <v>28.666666666666668</v>
      </c>
      <c r="AG90" s="254">
        <f t="shared" si="52"/>
        <v>-0.38095238095238093</v>
      </c>
      <c r="AH90" s="605"/>
      <c r="AI90" s="539"/>
      <c r="AJ90" s="538"/>
      <c r="AK90" s="538"/>
      <c r="AL90" s="12"/>
      <c r="AM90" s="12"/>
      <c r="AN90" s="12"/>
      <c r="AO90" s="12"/>
      <c r="AP90" s="12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</row>
    <row r="91" spans="1:183" x14ac:dyDescent="0.2">
      <c r="A91" s="649" t="s">
        <v>73</v>
      </c>
      <c r="B91" s="255"/>
      <c r="C91" s="255"/>
      <c r="D91" s="256"/>
      <c r="E91" s="256"/>
      <c r="F91" s="255"/>
      <c r="G91" s="257"/>
      <c r="H91" s="257"/>
      <c r="I91" s="257"/>
      <c r="J91" s="255"/>
      <c r="K91" s="255"/>
      <c r="L91" s="255"/>
      <c r="M91" s="255"/>
      <c r="N91" s="255"/>
      <c r="O91" s="443"/>
      <c r="P91" s="258"/>
      <c r="Q91" s="258"/>
      <c r="R91" s="258"/>
      <c r="S91" s="258"/>
      <c r="T91" s="258"/>
      <c r="U91" s="258"/>
      <c r="V91" s="258"/>
      <c r="W91" s="258"/>
      <c r="X91" s="258"/>
      <c r="Y91" s="258"/>
      <c r="Z91" s="258"/>
      <c r="AA91" s="258"/>
      <c r="AB91" s="258"/>
      <c r="AC91" s="258"/>
      <c r="AD91" s="259"/>
      <c r="AE91" s="259"/>
      <c r="AF91" s="260"/>
      <c r="AG91" s="261"/>
      <c r="AH91" s="605"/>
      <c r="AI91" s="539"/>
      <c r="AJ91" s="538"/>
      <c r="AK91" s="538"/>
      <c r="AL91" s="12"/>
      <c r="AM91" s="12"/>
      <c r="AN91" s="12"/>
      <c r="AO91" s="12"/>
      <c r="AP91" s="12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</row>
    <row r="92" spans="1:183" x14ac:dyDescent="0.2">
      <c r="A92" s="607" t="s">
        <v>83</v>
      </c>
      <c r="B92" s="63">
        <v>58</v>
      </c>
      <c r="C92" s="68">
        <v>45</v>
      </c>
      <c r="D92" s="24">
        <v>35</v>
      </c>
      <c r="E92" s="24">
        <v>23</v>
      </c>
      <c r="F92" s="68">
        <v>52</v>
      </c>
      <c r="G92" s="239">
        <v>38</v>
      </c>
      <c r="H92" s="239">
        <v>29</v>
      </c>
      <c r="I92" s="240">
        <v>19</v>
      </c>
      <c r="J92" s="68">
        <v>27</v>
      </c>
      <c r="K92" s="68">
        <v>20</v>
      </c>
      <c r="L92" s="68">
        <v>17</v>
      </c>
      <c r="M92" s="7">
        <v>21</v>
      </c>
      <c r="N92" s="414">
        <v>20</v>
      </c>
      <c r="O92" s="66">
        <v>27</v>
      </c>
      <c r="P92" s="286">
        <v>37</v>
      </c>
      <c r="Q92" s="425">
        <v>42</v>
      </c>
      <c r="R92" s="523">
        <v>39</v>
      </c>
      <c r="S92" s="523">
        <v>19</v>
      </c>
      <c r="T92" s="286">
        <v>12</v>
      </c>
      <c r="U92" s="68">
        <v>6</v>
      </c>
      <c r="V92" s="68">
        <v>1</v>
      </c>
      <c r="W92" s="68">
        <v>3</v>
      </c>
      <c r="X92" s="68">
        <v>2</v>
      </c>
      <c r="Y92" s="68">
        <v>5</v>
      </c>
      <c r="Z92" s="10">
        <v>5</v>
      </c>
      <c r="AA92" s="10">
        <v>7</v>
      </c>
      <c r="AB92" s="324">
        <v>7</v>
      </c>
      <c r="AC92" s="501">
        <v>5</v>
      </c>
      <c r="AD92" s="483" t="str">
        <f t="shared" ref="AD92:AD95" si="55">IF(AC92&gt;20,(AC92-X92)/X92,"")</f>
        <v/>
      </c>
      <c r="AE92" s="262" t="str">
        <f t="shared" ref="AE92:AE95" si="56">IF(AC92&gt;20,(AC92-AB92)/AB92," ")</f>
        <v xml:space="preserve"> </v>
      </c>
      <c r="AF92" s="49">
        <f t="shared" ref="AF92:AF95" si="57">IF(AA92=0,"  ",IF(AA92=0,"  ",AVERAGE(AA92:AC92)))</f>
        <v>6.333333333333333</v>
      </c>
      <c r="AG92" s="153" t="str">
        <f t="shared" ref="AG92:AG95" si="58">IF(S92=0,"  ",IF(AC92&gt;20,(AC92-S92)/S92," "))</f>
        <v xml:space="preserve"> </v>
      </c>
      <c r="AH92" s="550"/>
      <c r="AI92" s="538"/>
      <c r="AJ92" s="538"/>
      <c r="AK92" s="538"/>
      <c r="AL92" s="12"/>
      <c r="AM92" s="12"/>
      <c r="AN92" s="12"/>
      <c r="AO92" s="12"/>
      <c r="AP92" s="12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</row>
    <row r="93" spans="1:183" x14ac:dyDescent="0.2">
      <c r="A93" s="610" t="s">
        <v>133</v>
      </c>
      <c r="B93" s="63">
        <v>0</v>
      </c>
      <c r="C93" s="68">
        <v>0</v>
      </c>
      <c r="D93" s="24">
        <v>0</v>
      </c>
      <c r="E93" s="23">
        <v>0</v>
      </c>
      <c r="F93" s="7">
        <v>0</v>
      </c>
      <c r="G93" s="44">
        <v>0</v>
      </c>
      <c r="H93" s="44">
        <v>0</v>
      </c>
      <c r="I93" s="18">
        <v>0</v>
      </c>
      <c r="J93" s="66">
        <v>0</v>
      </c>
      <c r="K93" s="63">
        <v>0</v>
      </c>
      <c r="L93" s="7">
        <v>0</v>
      </c>
      <c r="M93" s="7">
        <v>0</v>
      </c>
      <c r="N93" s="414">
        <v>0</v>
      </c>
      <c r="O93" s="66">
        <v>0</v>
      </c>
      <c r="P93" s="286">
        <v>0</v>
      </c>
      <c r="Q93" s="425">
        <v>0</v>
      </c>
      <c r="R93" s="523">
        <v>10</v>
      </c>
      <c r="S93" s="523">
        <v>9</v>
      </c>
      <c r="T93" s="241">
        <v>21</v>
      </c>
      <c r="U93" s="10">
        <v>23</v>
      </c>
      <c r="V93" s="10">
        <v>33</v>
      </c>
      <c r="W93" s="10">
        <v>39</v>
      </c>
      <c r="X93" s="10">
        <v>37</v>
      </c>
      <c r="Y93" s="10">
        <v>33</v>
      </c>
      <c r="Z93" s="10">
        <v>29</v>
      </c>
      <c r="AA93" s="10">
        <v>28</v>
      </c>
      <c r="AB93" s="324">
        <v>22</v>
      </c>
      <c r="AC93" s="501">
        <v>23</v>
      </c>
      <c r="AD93" s="483">
        <f t="shared" si="55"/>
        <v>-0.3783783783783784</v>
      </c>
      <c r="AE93" s="262">
        <f t="shared" si="56"/>
        <v>4.5454545454545456E-2</v>
      </c>
      <c r="AF93" s="263">
        <f t="shared" si="57"/>
        <v>24.333333333333332</v>
      </c>
      <c r="AG93" s="153">
        <f t="shared" si="58"/>
        <v>1.5555555555555556</v>
      </c>
      <c r="AH93" s="550"/>
      <c r="AI93" s="538"/>
      <c r="AJ93" s="538"/>
      <c r="AK93" s="538"/>
      <c r="AL93" s="12"/>
      <c r="AM93" s="12"/>
      <c r="AN93" s="12"/>
      <c r="AO93" s="12"/>
      <c r="AP93" s="12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</row>
    <row r="94" spans="1:183" s="2" customFormat="1" x14ac:dyDescent="0.2">
      <c r="A94" s="647" t="s">
        <v>142</v>
      </c>
      <c r="B94" s="7"/>
      <c r="C94" s="68"/>
      <c r="D94" s="24"/>
      <c r="E94" s="24"/>
      <c r="F94" s="68"/>
      <c r="G94" s="239"/>
      <c r="H94" s="239"/>
      <c r="I94" s="240"/>
      <c r="J94" s="68"/>
      <c r="K94" s="68"/>
      <c r="L94" s="68"/>
      <c r="M94" s="7"/>
      <c r="N94" s="414"/>
      <c r="O94" s="66"/>
      <c r="P94" s="241"/>
      <c r="Q94" s="425"/>
      <c r="R94" s="523"/>
      <c r="S94" s="523">
        <v>0</v>
      </c>
      <c r="T94" s="286"/>
      <c r="U94" s="68"/>
      <c r="V94" s="68"/>
      <c r="W94" s="68"/>
      <c r="X94" s="68">
        <v>0</v>
      </c>
      <c r="Y94" s="68">
        <v>0</v>
      </c>
      <c r="Z94" s="10">
        <v>0</v>
      </c>
      <c r="AA94" s="10">
        <v>0</v>
      </c>
      <c r="AB94" s="324">
        <v>0</v>
      </c>
      <c r="AC94" s="501">
        <v>2</v>
      </c>
      <c r="AD94" s="483" t="str">
        <f>IF(AC94&gt;20,(AC94-X94)/X94,"")</f>
        <v/>
      </c>
      <c r="AE94" s="262" t="str">
        <f>IF(AC94&gt;20,(AC94-AB94)/AB94," ")</f>
        <v xml:space="preserve"> </v>
      </c>
      <c r="AF94" s="49" t="str">
        <f>IF(AA94=0,"  ",IF(AA94=0,"  ",AVERAGE(AA94:AC94)))</f>
        <v xml:space="preserve">  </v>
      </c>
      <c r="AG94" s="67" t="str">
        <f>IF(S94=0,"  ",IF(AC94&gt;20,(AC94-S94)/S94," "))</f>
        <v xml:space="preserve">  </v>
      </c>
      <c r="AH94" s="550"/>
      <c r="AI94" s="541"/>
      <c r="AJ94" s="541"/>
      <c r="AK94" s="538"/>
      <c r="AL94" s="16"/>
      <c r="AM94" s="16"/>
      <c r="AN94" s="16"/>
      <c r="AO94" s="16"/>
      <c r="AP94" s="16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</row>
    <row r="95" spans="1:183" x14ac:dyDescent="0.2">
      <c r="A95" s="648" t="s">
        <v>82</v>
      </c>
      <c r="B95" s="243">
        <f t="shared" ref="B95" si="59">+B93+B92</f>
        <v>58</v>
      </c>
      <c r="C95" s="244">
        <f t="shared" ref="C95" si="60">+C93+C92</f>
        <v>45</v>
      </c>
      <c r="D95" s="245">
        <f t="shared" ref="D95" si="61">+D93+D92</f>
        <v>35</v>
      </c>
      <c r="E95" s="246">
        <f t="shared" ref="E95" si="62">+E93+E92</f>
        <v>23</v>
      </c>
      <c r="F95" s="243">
        <f t="shared" ref="F95" si="63">+F93+F92</f>
        <v>52</v>
      </c>
      <c r="G95" s="247">
        <f t="shared" ref="G95" si="64">+G93+G92</f>
        <v>38</v>
      </c>
      <c r="H95" s="247">
        <f t="shared" ref="H95" si="65">+H93+H92</f>
        <v>29</v>
      </c>
      <c r="I95" s="247">
        <f t="shared" ref="I95" si="66">+I93+I92</f>
        <v>19</v>
      </c>
      <c r="J95" s="248">
        <f t="shared" ref="J95" si="67">+J93+J92</f>
        <v>27</v>
      </c>
      <c r="K95" s="243">
        <f t="shared" ref="K95" si="68">+K93+K92</f>
        <v>20</v>
      </c>
      <c r="L95" s="249">
        <f t="shared" ref="L95" si="69">+L93+L92</f>
        <v>17</v>
      </c>
      <c r="M95" s="250">
        <f t="shared" ref="M95" si="70">+M93+M92</f>
        <v>21</v>
      </c>
      <c r="N95" s="436">
        <f t="shared" ref="N95" si="71">+N93+N92</f>
        <v>20</v>
      </c>
      <c r="O95" s="442">
        <f t="shared" ref="O95" si="72">+O93+O92</f>
        <v>27</v>
      </c>
      <c r="P95" s="251">
        <f t="shared" ref="P95" si="73">+P93+P92</f>
        <v>37</v>
      </c>
      <c r="Q95" s="436">
        <f t="shared" ref="Q95" si="74">+Q93+Q92</f>
        <v>42</v>
      </c>
      <c r="R95" s="513">
        <f t="shared" ref="R95" si="75">+R93+R92</f>
        <v>49</v>
      </c>
      <c r="S95" s="513">
        <f>SUM(S92:S94)</f>
        <v>28</v>
      </c>
      <c r="T95" s="251">
        <f t="shared" ref="T95" si="76">+T93+T92</f>
        <v>33</v>
      </c>
      <c r="U95" s="250">
        <f t="shared" ref="U95" si="77">+U93+U92</f>
        <v>29</v>
      </c>
      <c r="V95" s="250">
        <f t="shared" ref="V95" si="78">+V93+V92</f>
        <v>34</v>
      </c>
      <c r="W95" s="250">
        <f t="shared" ref="W95:X95" si="79">+W93+W92</f>
        <v>42</v>
      </c>
      <c r="X95" s="250">
        <f t="shared" ref="X95:AC95" si="80">SUM(X92:X94)</f>
        <v>39</v>
      </c>
      <c r="Y95" s="250">
        <f t="shared" si="80"/>
        <v>38</v>
      </c>
      <c r="Z95" s="250">
        <f t="shared" si="80"/>
        <v>34</v>
      </c>
      <c r="AA95" s="250">
        <f t="shared" si="80"/>
        <v>35</v>
      </c>
      <c r="AB95" s="442">
        <f t="shared" si="80"/>
        <v>29</v>
      </c>
      <c r="AC95" s="513">
        <f t="shared" si="80"/>
        <v>30</v>
      </c>
      <c r="AD95" s="482">
        <f t="shared" si="55"/>
        <v>-0.23076923076923078</v>
      </c>
      <c r="AE95" s="252">
        <f t="shared" si="56"/>
        <v>3.4482758620689655E-2</v>
      </c>
      <c r="AF95" s="253">
        <f t="shared" si="57"/>
        <v>31.333333333333332</v>
      </c>
      <c r="AG95" s="254">
        <f t="shared" si="58"/>
        <v>7.1428571428571425E-2</v>
      </c>
      <c r="AH95" s="537"/>
      <c r="AI95" s="538"/>
      <c r="AJ95" s="538"/>
      <c r="AK95" s="538"/>
      <c r="AL95" s="12"/>
      <c r="AM95" s="12"/>
      <c r="AN95" s="12"/>
      <c r="AO95" s="12"/>
      <c r="AP95" s="12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</row>
    <row r="96" spans="1:183" x14ac:dyDescent="0.2">
      <c r="A96" s="649" t="s">
        <v>72</v>
      </c>
      <c r="B96" s="255"/>
      <c r="C96" s="255"/>
      <c r="D96" s="256"/>
      <c r="E96" s="256"/>
      <c r="F96" s="255"/>
      <c r="G96" s="257"/>
      <c r="H96" s="257"/>
      <c r="I96" s="257"/>
      <c r="J96" s="255"/>
      <c r="K96" s="255"/>
      <c r="L96" s="255"/>
      <c r="M96" s="255"/>
      <c r="N96" s="255"/>
      <c r="O96" s="255"/>
      <c r="P96" s="258"/>
      <c r="Q96" s="258"/>
      <c r="R96" s="258"/>
      <c r="S96" s="258"/>
      <c r="T96" s="258"/>
      <c r="U96" s="258"/>
      <c r="V96" s="258"/>
      <c r="W96" s="258"/>
      <c r="X96" s="258"/>
      <c r="Y96" s="258"/>
      <c r="Z96" s="258"/>
      <c r="AA96" s="258"/>
      <c r="AB96" s="258"/>
      <c r="AC96" s="258"/>
      <c r="AD96" s="259"/>
      <c r="AE96" s="259"/>
      <c r="AF96" s="260"/>
      <c r="AG96" s="261"/>
      <c r="AH96" s="605"/>
      <c r="AI96" s="539"/>
      <c r="AJ96" s="538"/>
      <c r="AK96" s="538"/>
      <c r="AL96" s="12"/>
      <c r="AM96" s="12"/>
      <c r="AN96" s="12"/>
      <c r="AO96" s="12"/>
      <c r="AP96" s="12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</row>
    <row r="97" spans="1:183" x14ac:dyDescent="0.2">
      <c r="A97" s="607" t="s">
        <v>112</v>
      </c>
      <c r="B97" s="7">
        <v>0</v>
      </c>
      <c r="C97" s="68">
        <v>0</v>
      </c>
      <c r="D97" s="24">
        <v>0</v>
      </c>
      <c r="E97" s="24">
        <v>0</v>
      </c>
      <c r="F97" s="68">
        <v>0</v>
      </c>
      <c r="G97" s="239">
        <v>0</v>
      </c>
      <c r="H97" s="239">
        <v>0</v>
      </c>
      <c r="I97" s="240">
        <v>0</v>
      </c>
      <c r="J97" s="68">
        <v>0</v>
      </c>
      <c r="K97" s="68">
        <v>0</v>
      </c>
      <c r="L97" s="68">
        <v>0</v>
      </c>
      <c r="M97" s="7">
        <v>0</v>
      </c>
      <c r="N97" s="414">
        <v>0</v>
      </c>
      <c r="O97" s="284">
        <v>0</v>
      </c>
      <c r="P97" s="241">
        <v>0</v>
      </c>
      <c r="Q97" s="425">
        <v>0</v>
      </c>
      <c r="R97" s="523">
        <v>0</v>
      </c>
      <c r="S97" s="523">
        <v>0</v>
      </c>
      <c r="T97" s="286">
        <v>0</v>
      </c>
      <c r="U97" s="68">
        <v>17</v>
      </c>
      <c r="V97" s="68">
        <v>52</v>
      </c>
      <c r="W97" s="68">
        <v>89</v>
      </c>
      <c r="X97" s="68">
        <v>87</v>
      </c>
      <c r="Y97" s="68">
        <v>123</v>
      </c>
      <c r="Z97" s="10">
        <v>140</v>
      </c>
      <c r="AA97" s="10">
        <v>157</v>
      </c>
      <c r="AB97" s="324">
        <v>154</v>
      </c>
      <c r="AC97" s="501">
        <v>151</v>
      </c>
      <c r="AD97" s="474">
        <f t="shared" ref="AD97:AD100" si="81">IF(AC97&gt;20,(AC97-X97)/X97,"")</f>
        <v>0.73563218390804597</v>
      </c>
      <c r="AE97" s="48">
        <f t="shared" ref="AE97:AE100" si="82">IF(AC97&gt;20,(AC97-AB97)/AB97," ")</f>
        <v>-1.948051948051948E-2</v>
      </c>
      <c r="AF97" s="49">
        <f t="shared" ref="AF97:AF100" si="83">IF(AA97=0,"  ",IF(AA97=0,"  ",AVERAGE(AA97:AC97)))</f>
        <v>154</v>
      </c>
      <c r="AG97" s="153" t="str">
        <f t="shared" ref="AG97:AG100" si="84">IF(S97=0,"  ",IF(AC97&gt;20,(AC97-S97)/S97," "))</f>
        <v xml:space="preserve">  </v>
      </c>
      <c r="AH97" s="542"/>
      <c r="AI97" s="543"/>
      <c r="AJ97" s="538"/>
      <c r="AK97" s="538"/>
      <c r="AL97" s="12"/>
      <c r="AM97" s="12"/>
      <c r="AN97" s="12"/>
      <c r="AO97" s="12"/>
      <c r="AP97" s="12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</row>
    <row r="98" spans="1:183" x14ac:dyDescent="0.2">
      <c r="A98" s="647" t="s">
        <v>56</v>
      </c>
      <c r="B98" s="7">
        <v>0</v>
      </c>
      <c r="C98" s="68">
        <v>0</v>
      </c>
      <c r="D98" s="24">
        <v>0</v>
      </c>
      <c r="E98" s="24">
        <v>0</v>
      </c>
      <c r="F98" s="68">
        <v>0</v>
      </c>
      <c r="G98" s="239">
        <v>29</v>
      </c>
      <c r="H98" s="239">
        <v>70</v>
      </c>
      <c r="I98" s="240">
        <v>78</v>
      </c>
      <c r="J98" s="68">
        <v>91</v>
      </c>
      <c r="K98" s="68">
        <v>93</v>
      </c>
      <c r="L98" s="68">
        <v>91</v>
      </c>
      <c r="M98" s="7">
        <v>117</v>
      </c>
      <c r="N98" s="414">
        <v>133</v>
      </c>
      <c r="O98" s="66">
        <v>152</v>
      </c>
      <c r="P98" s="241">
        <v>154</v>
      </c>
      <c r="Q98" s="425">
        <v>184</v>
      </c>
      <c r="R98" s="523">
        <v>168</v>
      </c>
      <c r="S98" s="523">
        <v>188</v>
      </c>
      <c r="T98" s="286">
        <v>250</v>
      </c>
      <c r="U98" s="68">
        <f>1+36+21+20+34+31+124+24</f>
        <v>291</v>
      </c>
      <c r="V98" s="68">
        <f>32+14+15+33+35+131+24</f>
        <v>284</v>
      </c>
      <c r="W98" s="68">
        <f>50+12+14+34+10+148+20</f>
        <v>288</v>
      </c>
      <c r="X98" s="68">
        <f>43+10+9+32+7+161+21</f>
        <v>283</v>
      </c>
      <c r="Y98" s="68">
        <v>286</v>
      </c>
      <c r="Z98" s="10">
        <f>454-140</f>
        <v>314</v>
      </c>
      <c r="AA98" s="10">
        <f>406-157</f>
        <v>249</v>
      </c>
      <c r="AB98" s="324">
        <v>207</v>
      </c>
      <c r="AC98" s="501">
        <v>218</v>
      </c>
      <c r="AD98" s="474">
        <f t="shared" si="81"/>
        <v>-0.22968197879858657</v>
      </c>
      <c r="AE98" s="48">
        <f t="shared" si="82"/>
        <v>5.3140096618357488E-2</v>
      </c>
      <c r="AF98" s="49">
        <f t="shared" si="83"/>
        <v>224.66666666666666</v>
      </c>
      <c r="AG98" s="153">
        <f t="shared" si="84"/>
        <v>0.15957446808510639</v>
      </c>
      <c r="AH98" s="550"/>
      <c r="AI98" s="538"/>
      <c r="AJ98" s="538"/>
      <c r="AK98" s="538"/>
      <c r="AL98" s="12"/>
      <c r="AM98" s="12"/>
      <c r="AN98" s="12"/>
      <c r="AO98" s="12"/>
      <c r="AP98" s="12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</row>
    <row r="99" spans="1:183" x14ac:dyDescent="0.2">
      <c r="A99" s="648" t="s">
        <v>84</v>
      </c>
      <c r="B99" s="243">
        <f t="shared" ref="B99" si="85">+B98+B97</f>
        <v>0</v>
      </c>
      <c r="C99" s="244">
        <f t="shared" ref="C99" si="86">+C98+C97</f>
        <v>0</v>
      </c>
      <c r="D99" s="245">
        <f t="shared" ref="D99" si="87">+D98+D97</f>
        <v>0</v>
      </c>
      <c r="E99" s="246">
        <f t="shared" ref="E99" si="88">+E98+E97</f>
        <v>0</v>
      </c>
      <c r="F99" s="243">
        <f t="shared" ref="F99" si="89">+F98+F97</f>
        <v>0</v>
      </c>
      <c r="G99" s="247">
        <f t="shared" ref="G99" si="90">+G98+G97</f>
        <v>29</v>
      </c>
      <c r="H99" s="247">
        <f t="shared" ref="H99" si="91">+H98+H97</f>
        <v>70</v>
      </c>
      <c r="I99" s="247">
        <f t="shared" ref="I99" si="92">+I98+I97</f>
        <v>78</v>
      </c>
      <c r="J99" s="248">
        <f t="shared" ref="J99" si="93">+J98+J97</f>
        <v>91</v>
      </c>
      <c r="K99" s="243">
        <f t="shared" ref="K99" si="94">+K98+K97</f>
        <v>93</v>
      </c>
      <c r="L99" s="249">
        <f t="shared" ref="L99" si="95">+L98+L97</f>
        <v>91</v>
      </c>
      <c r="M99" s="250">
        <f t="shared" ref="M99" si="96">+M98+M97</f>
        <v>117</v>
      </c>
      <c r="N99" s="436">
        <f t="shared" ref="N99" si="97">+N98+N97</f>
        <v>133</v>
      </c>
      <c r="O99" s="442">
        <f t="shared" ref="O99" si="98">+O98+O97</f>
        <v>152</v>
      </c>
      <c r="P99" s="251">
        <f t="shared" ref="P99" si="99">+P98+P97</f>
        <v>154</v>
      </c>
      <c r="Q99" s="436">
        <f t="shared" ref="Q99" si="100">+Q98+Q97</f>
        <v>184</v>
      </c>
      <c r="R99" s="513">
        <f t="shared" ref="R99" si="101">+R98+R97</f>
        <v>168</v>
      </c>
      <c r="S99" s="513">
        <f t="shared" ref="S99" si="102">+S98+S97</f>
        <v>188</v>
      </c>
      <c r="T99" s="251">
        <f t="shared" ref="T99" si="103">+T98+T97</f>
        <v>250</v>
      </c>
      <c r="U99" s="250">
        <f t="shared" ref="U99" si="104">+U98+U97</f>
        <v>308</v>
      </c>
      <c r="V99" s="250">
        <f t="shared" ref="V99" si="105">+V98+V97</f>
        <v>336</v>
      </c>
      <c r="W99" s="250">
        <f t="shared" ref="W99" si="106">+W98+W97</f>
        <v>377</v>
      </c>
      <c r="X99" s="250">
        <f>+X98+X97</f>
        <v>370</v>
      </c>
      <c r="Y99" s="250">
        <f>+Y98+Y97</f>
        <v>409</v>
      </c>
      <c r="Z99" s="250">
        <f>+Z98+Z97</f>
        <v>454</v>
      </c>
      <c r="AA99" s="250">
        <f>+AA97+AA98</f>
        <v>406</v>
      </c>
      <c r="AB99" s="442">
        <f>+AB97+AB98</f>
        <v>361</v>
      </c>
      <c r="AC99" s="513">
        <f>+AC97+AC98</f>
        <v>369</v>
      </c>
      <c r="AD99" s="482">
        <f t="shared" si="81"/>
        <v>-2.7027027027027029E-3</v>
      </c>
      <c r="AE99" s="252">
        <f t="shared" si="82"/>
        <v>2.2160664819944598E-2</v>
      </c>
      <c r="AF99" s="253">
        <f t="shared" si="83"/>
        <v>378.66666666666669</v>
      </c>
      <c r="AG99" s="254">
        <f t="shared" si="84"/>
        <v>0.96276595744680848</v>
      </c>
      <c r="AH99" s="550"/>
      <c r="AI99" s="538"/>
      <c r="AJ99" s="538"/>
      <c r="AK99" s="538"/>
      <c r="AL99" s="12"/>
      <c r="AM99" s="12"/>
      <c r="AN99" s="12"/>
      <c r="AO99" s="12"/>
      <c r="AP99" s="12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</row>
    <row r="100" spans="1:183" ht="12.75" thickBot="1" x14ac:dyDescent="0.25">
      <c r="A100" s="650" t="s">
        <v>81</v>
      </c>
      <c r="B100" s="264">
        <f t="shared" ref="B100" si="107">+B99+B95+B90</f>
        <v>58</v>
      </c>
      <c r="C100" s="265">
        <f t="shared" ref="C100" si="108">+C99+C95+C90</f>
        <v>45</v>
      </c>
      <c r="D100" s="266">
        <f t="shared" ref="D100" si="109">+D99+D95+D90</f>
        <v>35</v>
      </c>
      <c r="E100" s="267">
        <f t="shared" ref="E100" si="110">+E99+E95+E90</f>
        <v>23</v>
      </c>
      <c r="F100" s="264">
        <f t="shared" ref="F100" si="111">+F99+F95+F90</f>
        <v>52</v>
      </c>
      <c r="G100" s="268">
        <f t="shared" ref="G100" si="112">+G99+G95+G90</f>
        <v>67</v>
      </c>
      <c r="H100" s="268">
        <f t="shared" ref="H100" si="113">+H99+H95+H90</f>
        <v>99</v>
      </c>
      <c r="I100" s="268">
        <f t="shared" ref="I100" si="114">+I99+I95+I90</f>
        <v>97</v>
      </c>
      <c r="J100" s="269">
        <f t="shared" ref="J100" si="115">+J99+J95+J90</f>
        <v>118</v>
      </c>
      <c r="K100" s="264">
        <f t="shared" ref="K100" si="116">+K99+K95+K90</f>
        <v>113</v>
      </c>
      <c r="L100" s="270">
        <f t="shared" ref="L100" si="117">+L99+L95+L90</f>
        <v>108</v>
      </c>
      <c r="M100" s="271">
        <f t="shared" ref="M100" si="118">+M99+M95+M90</f>
        <v>138</v>
      </c>
      <c r="N100" s="437">
        <f t="shared" ref="N100" si="119">+N99+N95+N90</f>
        <v>153</v>
      </c>
      <c r="O100" s="424">
        <f t="shared" ref="O100" si="120">+O99+O95+O90</f>
        <v>179</v>
      </c>
      <c r="P100" s="272">
        <f t="shared" ref="P100" si="121">+P99+P95+P90</f>
        <v>191</v>
      </c>
      <c r="Q100" s="437">
        <f t="shared" ref="Q100" si="122">+Q99+Q95+Q90</f>
        <v>226</v>
      </c>
      <c r="R100" s="514">
        <f t="shared" ref="R100" si="123">+R99+R95+R90</f>
        <v>273</v>
      </c>
      <c r="S100" s="514">
        <f t="shared" ref="S100" si="124">+S99+S95+S90</f>
        <v>258</v>
      </c>
      <c r="T100" s="272">
        <f t="shared" ref="T100" si="125">+T99+T95+T90</f>
        <v>333</v>
      </c>
      <c r="U100" s="271">
        <f t="shared" ref="U100" si="126">+U99+U95+U90</f>
        <v>391</v>
      </c>
      <c r="V100" s="271">
        <f t="shared" ref="V100" si="127">+V99+V95+V90</f>
        <v>413</v>
      </c>
      <c r="W100" s="271">
        <f t="shared" ref="W100" si="128">+W99+W95+W90</f>
        <v>457</v>
      </c>
      <c r="X100" s="271">
        <f>+X99+X95+X90</f>
        <v>449</v>
      </c>
      <c r="Y100" s="271">
        <f>+Y99+Y95+Y90</f>
        <v>489</v>
      </c>
      <c r="Z100" s="271">
        <f>+Z99+Z95+Z90</f>
        <v>522</v>
      </c>
      <c r="AA100" s="271">
        <f>AA90+AA95+AA99</f>
        <v>475</v>
      </c>
      <c r="AB100" s="424">
        <f>AB90+AB95+AB99</f>
        <v>416</v>
      </c>
      <c r="AC100" s="514">
        <f>AC90+AC95+AC99</f>
        <v>425</v>
      </c>
      <c r="AD100" s="484">
        <f t="shared" si="81"/>
        <v>-5.3452115812917596E-2</v>
      </c>
      <c r="AE100" s="273">
        <f t="shared" si="82"/>
        <v>2.1634615384615384E-2</v>
      </c>
      <c r="AF100" s="274">
        <f t="shared" si="83"/>
        <v>438.66666666666669</v>
      </c>
      <c r="AG100" s="275">
        <f t="shared" si="84"/>
        <v>0.6472868217054264</v>
      </c>
      <c r="AH100" s="550"/>
      <c r="AI100" s="538"/>
      <c r="AJ100" s="538"/>
      <c r="AK100" s="538"/>
      <c r="AL100" s="12"/>
      <c r="AM100" s="12"/>
      <c r="AN100" s="12"/>
      <c r="AO100" s="12"/>
      <c r="AP100" s="12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</row>
    <row r="101" spans="1:183" ht="13.5" thickTop="1" x14ac:dyDescent="0.2">
      <c r="A101" s="615" t="s">
        <v>27</v>
      </c>
      <c r="B101" s="113"/>
      <c r="C101" s="113"/>
      <c r="D101" s="113"/>
      <c r="E101" s="113"/>
      <c r="F101" s="113"/>
      <c r="G101" s="616"/>
      <c r="H101" s="616"/>
      <c r="I101" s="616"/>
      <c r="J101" s="616"/>
      <c r="K101" s="113"/>
      <c r="L101" s="113"/>
      <c r="M101" s="113"/>
      <c r="N101" s="113"/>
      <c r="O101" s="114"/>
      <c r="P101" s="114"/>
      <c r="Q101" s="114"/>
      <c r="R101" s="114"/>
      <c r="S101" s="114"/>
      <c r="T101" s="115"/>
      <c r="U101" s="115"/>
      <c r="V101" s="115"/>
      <c r="W101" s="115"/>
      <c r="X101" s="115"/>
      <c r="Y101" s="115"/>
      <c r="Z101" s="115"/>
      <c r="AA101" s="115"/>
      <c r="AB101" s="115"/>
      <c r="AC101" s="115"/>
      <c r="AD101" s="117"/>
      <c r="AE101" s="117"/>
      <c r="AF101" s="116"/>
      <c r="AG101" s="617"/>
      <c r="AH101" s="550"/>
      <c r="AI101" s="538"/>
      <c r="AJ101" s="538"/>
      <c r="AK101" s="538"/>
      <c r="AL101" s="12"/>
      <c r="AM101" s="12"/>
      <c r="AN101" s="12"/>
      <c r="AO101" s="12"/>
      <c r="AP101" s="12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</row>
    <row r="102" spans="1:183" x14ac:dyDescent="0.2">
      <c r="A102" s="651" t="s">
        <v>65</v>
      </c>
      <c r="B102" s="276">
        <v>0</v>
      </c>
      <c r="C102" s="277">
        <v>0</v>
      </c>
      <c r="D102" s="278">
        <v>0</v>
      </c>
      <c r="E102" s="279">
        <v>0</v>
      </c>
      <c r="F102" s="280">
        <v>0</v>
      </c>
      <c r="G102" s="281">
        <v>0</v>
      </c>
      <c r="H102" s="282">
        <v>0</v>
      </c>
      <c r="I102" s="283">
        <v>0</v>
      </c>
      <c r="J102" s="284">
        <v>0</v>
      </c>
      <c r="K102" s="276">
        <v>0</v>
      </c>
      <c r="L102" s="280">
        <v>0</v>
      </c>
      <c r="M102" s="280">
        <v>0</v>
      </c>
      <c r="N102" s="438">
        <v>0</v>
      </c>
      <c r="O102" s="284">
        <v>18</v>
      </c>
      <c r="P102" s="441">
        <v>37</v>
      </c>
      <c r="Q102" s="713">
        <v>34</v>
      </c>
      <c r="R102" s="529">
        <v>32</v>
      </c>
      <c r="S102" s="529">
        <v>34</v>
      </c>
      <c r="T102" s="441">
        <v>39</v>
      </c>
      <c r="U102" s="285">
        <v>36</v>
      </c>
      <c r="V102" s="285">
        <v>42</v>
      </c>
      <c r="W102" s="285">
        <v>40</v>
      </c>
      <c r="X102" s="285">
        <v>32</v>
      </c>
      <c r="Y102" s="285">
        <v>33</v>
      </c>
      <c r="Z102" s="285">
        <v>31</v>
      </c>
      <c r="AA102" s="285">
        <v>19</v>
      </c>
      <c r="AB102" s="694">
        <v>17</v>
      </c>
      <c r="AC102" s="503">
        <v>23</v>
      </c>
      <c r="AD102" s="473">
        <f t="shared" ref="AD102:AD107" si="129">IF(AC102&gt;20,(AC102-X102)/X102,"")</f>
        <v>-0.28125</v>
      </c>
      <c r="AE102" s="90">
        <f t="shared" ref="AE102:AE107" si="130">IF(AC102&gt;20,(AC102-AB102)/AB102," ")</f>
        <v>0.35294117647058826</v>
      </c>
      <c r="AF102" s="91">
        <f t="shared" ref="AF102:AF107" si="131">IF(AA102=0,"  ",IF(AA102=0,"  ",AVERAGE(AA102:AC102)))</f>
        <v>19.666666666666668</v>
      </c>
      <c r="AG102" s="358">
        <f t="shared" ref="AG102:AG107" si="132">IF(S102=0,"  ",IF(AC102&gt;20,(AC102-S102)/S102," "))</f>
        <v>-0.3235294117647059</v>
      </c>
      <c r="AH102" s="550"/>
      <c r="AI102" s="538"/>
      <c r="AJ102" s="538"/>
      <c r="AK102" s="538"/>
      <c r="AL102" s="12"/>
      <c r="AM102" s="12"/>
      <c r="AN102" s="12"/>
      <c r="AO102" s="12"/>
      <c r="AP102" s="12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</row>
    <row r="103" spans="1:183" x14ac:dyDescent="0.2">
      <c r="A103" s="652" t="s">
        <v>85</v>
      </c>
      <c r="B103" s="63">
        <v>0</v>
      </c>
      <c r="C103" s="22">
        <v>0</v>
      </c>
      <c r="D103" s="24">
        <v>0</v>
      </c>
      <c r="E103" s="24">
        <v>0</v>
      </c>
      <c r="F103" s="22">
        <v>0</v>
      </c>
      <c r="G103" s="239">
        <v>0</v>
      </c>
      <c r="H103" s="239">
        <v>0</v>
      </c>
      <c r="I103" s="240">
        <v>0</v>
      </c>
      <c r="J103" s="22">
        <v>0</v>
      </c>
      <c r="K103" s="22">
        <v>0</v>
      </c>
      <c r="L103" s="22">
        <v>0</v>
      </c>
      <c r="M103" s="7">
        <v>0</v>
      </c>
      <c r="N103" s="414">
        <v>0</v>
      </c>
      <c r="O103" s="66">
        <v>0</v>
      </c>
      <c r="P103" s="286">
        <v>0</v>
      </c>
      <c r="Q103" s="425">
        <v>0</v>
      </c>
      <c r="R103" s="523">
        <v>2</v>
      </c>
      <c r="S103" s="523">
        <v>0</v>
      </c>
      <c r="T103" s="286">
        <v>1</v>
      </c>
      <c r="U103" s="68">
        <v>0</v>
      </c>
      <c r="V103" s="68">
        <v>1</v>
      </c>
      <c r="W103" s="68">
        <v>1</v>
      </c>
      <c r="X103" s="68">
        <v>0</v>
      </c>
      <c r="Y103" s="68">
        <v>0</v>
      </c>
      <c r="Z103" s="10">
        <v>1</v>
      </c>
      <c r="AA103" s="732">
        <v>0</v>
      </c>
      <c r="AB103" s="700">
        <v>0</v>
      </c>
      <c r="AC103" s="515">
        <v>1</v>
      </c>
      <c r="AD103" s="485" t="str">
        <f t="shared" si="129"/>
        <v/>
      </c>
      <c r="AE103" s="456" t="str">
        <f t="shared" si="130"/>
        <v xml:space="preserve"> </v>
      </c>
      <c r="AF103" s="45" t="str">
        <f t="shared" si="131"/>
        <v xml:space="preserve">  </v>
      </c>
      <c r="AG103" s="67" t="str">
        <f t="shared" si="132"/>
        <v xml:space="preserve">  </v>
      </c>
      <c r="AH103" s="537"/>
      <c r="AI103" s="538"/>
      <c r="AJ103" s="538"/>
      <c r="AK103" s="538"/>
      <c r="AL103" s="12"/>
      <c r="AM103" s="12"/>
      <c r="AN103" s="12"/>
      <c r="AO103" s="12"/>
      <c r="AP103" s="12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</row>
    <row r="104" spans="1:183" x14ac:dyDescent="0.2">
      <c r="A104" s="610" t="s">
        <v>52</v>
      </c>
      <c r="B104" s="63">
        <v>30</v>
      </c>
      <c r="C104" s="68">
        <v>29</v>
      </c>
      <c r="D104" s="24">
        <v>28</v>
      </c>
      <c r="E104" s="24">
        <v>24</v>
      </c>
      <c r="F104" s="68">
        <v>25</v>
      </c>
      <c r="G104" s="239">
        <v>40</v>
      </c>
      <c r="H104" s="239">
        <v>35</v>
      </c>
      <c r="I104" s="240">
        <v>25</v>
      </c>
      <c r="J104" s="68">
        <v>25</v>
      </c>
      <c r="K104" s="68">
        <v>25</v>
      </c>
      <c r="L104" s="68">
        <v>31</v>
      </c>
      <c r="M104" s="7">
        <v>33</v>
      </c>
      <c r="N104" s="414">
        <v>34</v>
      </c>
      <c r="O104" s="66">
        <v>37</v>
      </c>
      <c r="P104" s="286">
        <v>31</v>
      </c>
      <c r="Q104" s="425">
        <v>31</v>
      </c>
      <c r="R104" s="523">
        <v>38</v>
      </c>
      <c r="S104" s="523">
        <v>43</v>
      </c>
      <c r="T104" s="286">
        <v>33</v>
      </c>
      <c r="U104" s="68">
        <v>39</v>
      </c>
      <c r="V104" s="68">
        <v>35</v>
      </c>
      <c r="W104" s="68">
        <v>29</v>
      </c>
      <c r="X104" s="68">
        <v>21</v>
      </c>
      <c r="Y104" s="68">
        <v>21</v>
      </c>
      <c r="Z104" s="10">
        <v>26</v>
      </c>
      <c r="AA104" s="10">
        <v>37</v>
      </c>
      <c r="AB104" s="324">
        <v>20</v>
      </c>
      <c r="AC104" s="501">
        <v>12</v>
      </c>
      <c r="AD104" s="474" t="str">
        <f t="shared" si="129"/>
        <v/>
      </c>
      <c r="AE104" s="48" t="str">
        <f t="shared" si="130"/>
        <v xml:space="preserve"> </v>
      </c>
      <c r="AF104" s="49">
        <f t="shared" si="131"/>
        <v>23</v>
      </c>
      <c r="AG104" s="67" t="str">
        <f t="shared" si="132"/>
        <v xml:space="preserve"> </v>
      </c>
      <c r="AH104" s="550"/>
      <c r="AI104" s="538"/>
      <c r="AJ104" s="538"/>
      <c r="AK104" s="538"/>
      <c r="AL104" s="12"/>
      <c r="AM104" s="12"/>
      <c r="AN104" s="12"/>
      <c r="AO104" s="12"/>
      <c r="AP104" s="12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</row>
    <row r="105" spans="1:183" x14ac:dyDescent="0.2">
      <c r="A105" s="610" t="s">
        <v>54</v>
      </c>
      <c r="B105" s="63">
        <v>3</v>
      </c>
      <c r="C105" s="68">
        <v>1</v>
      </c>
      <c r="D105" s="24">
        <v>13</v>
      </c>
      <c r="E105" s="24">
        <v>28</v>
      </c>
      <c r="F105" s="68">
        <v>21</v>
      </c>
      <c r="G105" s="239">
        <v>15</v>
      </c>
      <c r="H105" s="239">
        <v>19</v>
      </c>
      <c r="I105" s="240">
        <v>18</v>
      </c>
      <c r="J105" s="68">
        <v>18</v>
      </c>
      <c r="K105" s="68">
        <v>19</v>
      </c>
      <c r="L105" s="68">
        <v>16</v>
      </c>
      <c r="M105" s="7">
        <v>20</v>
      </c>
      <c r="N105" s="414">
        <v>14</v>
      </c>
      <c r="O105" s="66">
        <v>11</v>
      </c>
      <c r="P105" s="286">
        <v>16</v>
      </c>
      <c r="Q105" s="425">
        <v>21</v>
      </c>
      <c r="R105" s="523">
        <v>15</v>
      </c>
      <c r="S105" s="523">
        <v>17</v>
      </c>
      <c r="T105" s="286">
        <v>16</v>
      </c>
      <c r="U105" s="68">
        <v>16</v>
      </c>
      <c r="V105" s="68">
        <v>13</v>
      </c>
      <c r="W105" s="68">
        <v>11</v>
      </c>
      <c r="X105" s="68">
        <v>11</v>
      </c>
      <c r="Y105" s="68">
        <v>11</v>
      </c>
      <c r="Z105" s="10">
        <v>15</v>
      </c>
      <c r="AA105" s="10">
        <v>10</v>
      </c>
      <c r="AB105" s="324">
        <v>10</v>
      </c>
      <c r="AC105" s="501">
        <v>12</v>
      </c>
      <c r="AD105" s="483" t="str">
        <f t="shared" si="129"/>
        <v/>
      </c>
      <c r="AE105" s="262" t="str">
        <f t="shared" si="130"/>
        <v xml:space="preserve"> </v>
      </c>
      <c r="AF105" s="49">
        <f t="shared" si="131"/>
        <v>10.666666666666666</v>
      </c>
      <c r="AG105" s="153" t="str">
        <f t="shared" si="132"/>
        <v xml:space="preserve"> </v>
      </c>
      <c r="AH105" s="550"/>
      <c r="AI105" s="538"/>
      <c r="AJ105" s="538"/>
      <c r="AK105" s="538"/>
      <c r="AL105" s="12"/>
      <c r="AM105" s="12"/>
      <c r="AN105" s="12"/>
      <c r="AO105" s="12"/>
      <c r="AP105" s="12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</row>
    <row r="106" spans="1:183" ht="13.5" hidden="1" x14ac:dyDescent="0.2">
      <c r="A106" s="653" t="s">
        <v>113</v>
      </c>
      <c r="B106" s="7">
        <v>25</v>
      </c>
      <c r="C106" s="68">
        <v>19</v>
      </c>
      <c r="D106" s="24">
        <v>18</v>
      </c>
      <c r="E106" s="24">
        <v>15</v>
      </c>
      <c r="F106" s="68">
        <v>12</v>
      </c>
      <c r="G106" s="239">
        <v>4</v>
      </c>
      <c r="H106" s="239">
        <v>0</v>
      </c>
      <c r="I106" s="240">
        <v>0</v>
      </c>
      <c r="J106" s="68">
        <v>0</v>
      </c>
      <c r="K106" s="68">
        <v>0</v>
      </c>
      <c r="L106" s="68">
        <v>0</v>
      </c>
      <c r="M106" s="7">
        <v>0</v>
      </c>
      <c r="N106" s="414">
        <v>0</v>
      </c>
      <c r="O106" s="66">
        <v>0</v>
      </c>
      <c r="P106" s="241">
        <v>0</v>
      </c>
      <c r="Q106" s="425">
        <v>0</v>
      </c>
      <c r="R106" s="523">
        <v>0</v>
      </c>
      <c r="S106" s="523">
        <v>0</v>
      </c>
      <c r="T106" s="286">
        <v>0</v>
      </c>
      <c r="U106" s="68">
        <v>0</v>
      </c>
      <c r="V106" s="68">
        <v>0</v>
      </c>
      <c r="W106" s="68">
        <v>0</v>
      </c>
      <c r="X106" s="68">
        <v>0</v>
      </c>
      <c r="Y106" s="68"/>
      <c r="Z106" s="242"/>
      <c r="AA106" s="735"/>
      <c r="AB106" s="701"/>
      <c r="AC106" s="501"/>
      <c r="AD106" s="483" t="str">
        <f t="shared" si="129"/>
        <v/>
      </c>
      <c r="AE106" s="262" t="str">
        <f t="shared" si="130"/>
        <v xml:space="preserve"> </v>
      </c>
      <c r="AF106" s="49" t="str">
        <f t="shared" si="131"/>
        <v xml:space="preserve">  </v>
      </c>
      <c r="AG106" s="153" t="str">
        <f t="shared" si="132"/>
        <v xml:space="preserve">  </v>
      </c>
      <c r="AH106" s="550"/>
      <c r="AI106" s="538"/>
      <c r="AJ106" s="538"/>
      <c r="AK106" s="538"/>
      <c r="AL106" s="12"/>
      <c r="AM106" s="12"/>
      <c r="AN106" s="12"/>
      <c r="AO106" s="12"/>
      <c r="AP106" s="12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</row>
    <row r="107" spans="1:183" ht="12.75" thickBot="1" x14ac:dyDescent="0.25">
      <c r="A107" s="654" t="s">
        <v>77</v>
      </c>
      <c r="B107" s="287">
        <f t="shared" ref="B107" si="133">SUM(B102:B106)</f>
        <v>58</v>
      </c>
      <c r="C107" s="288">
        <f t="shared" ref="C107" si="134">SUM(C102:C106)</f>
        <v>49</v>
      </c>
      <c r="D107" s="289">
        <f t="shared" ref="D107" si="135">SUM(D102:D106)</f>
        <v>59</v>
      </c>
      <c r="E107" s="290">
        <f t="shared" ref="E107" si="136">SUM(E102:E106)</f>
        <v>67</v>
      </c>
      <c r="F107" s="287">
        <f t="shared" ref="F107" si="137">SUM(F102:F106)</f>
        <v>58</v>
      </c>
      <c r="G107" s="291">
        <f t="shared" ref="G107" si="138">SUM(G102:G106)</f>
        <v>59</v>
      </c>
      <c r="H107" s="292">
        <f t="shared" ref="H107" si="139">SUM(H102:H106)</f>
        <v>54</v>
      </c>
      <c r="I107" s="292">
        <f t="shared" ref="I107" si="140">SUM(I102:I106)</f>
        <v>43</v>
      </c>
      <c r="J107" s="293">
        <f t="shared" ref="J107" si="141">SUM(J102:J106)</f>
        <v>43</v>
      </c>
      <c r="K107" s="287">
        <f t="shared" ref="K107" si="142">SUM(K102:K106)</f>
        <v>44</v>
      </c>
      <c r="L107" s="287">
        <f t="shared" ref="L107" si="143">SUM(L102:L106)</f>
        <v>47</v>
      </c>
      <c r="M107" s="294">
        <f t="shared" ref="M107" si="144">SUM(M102:M106)</f>
        <v>53</v>
      </c>
      <c r="N107" s="439">
        <f t="shared" ref="N107" si="145">SUM(N102:N106)</f>
        <v>48</v>
      </c>
      <c r="O107" s="293">
        <f t="shared" ref="O107" si="146">SUM(O102:O106)</f>
        <v>66</v>
      </c>
      <c r="P107" s="287">
        <f t="shared" ref="P107" si="147">SUM(P102:P106)</f>
        <v>84</v>
      </c>
      <c r="Q107" s="439">
        <f t="shared" ref="Q107" si="148">SUM(Q102:Q106)</f>
        <v>86</v>
      </c>
      <c r="R107" s="516">
        <f t="shared" ref="R107" si="149">SUM(R102:R106)</f>
        <v>87</v>
      </c>
      <c r="S107" s="516">
        <f t="shared" ref="S107" si="150">SUM(S102:S106)</f>
        <v>94</v>
      </c>
      <c r="T107" s="287">
        <f t="shared" ref="T107" si="151">SUM(T102:T106)</f>
        <v>89</v>
      </c>
      <c r="U107" s="294">
        <f t="shared" ref="U107" si="152">SUM(U102:U106)</f>
        <v>91</v>
      </c>
      <c r="V107" s="294">
        <f t="shared" ref="V107" si="153">SUM(V102:V106)</f>
        <v>91</v>
      </c>
      <c r="W107" s="294">
        <f t="shared" ref="W107:X107" si="154">SUM(W102:W106)</f>
        <v>81</v>
      </c>
      <c r="X107" s="294">
        <f t="shared" si="154"/>
        <v>64</v>
      </c>
      <c r="Y107" s="294">
        <f>SUM(Y102:Y106)</f>
        <v>65</v>
      </c>
      <c r="Z107" s="294">
        <f>SUM(Z102:Z106)</f>
        <v>73</v>
      </c>
      <c r="AA107" s="294">
        <f>SUM(AA102:AA105)</f>
        <v>66</v>
      </c>
      <c r="AB107" s="293">
        <f>SUM(AB102:AB105)</f>
        <v>47</v>
      </c>
      <c r="AC107" s="516">
        <f>SUM(AC102:AC105)</f>
        <v>48</v>
      </c>
      <c r="AD107" s="486">
        <f t="shared" si="129"/>
        <v>-0.25</v>
      </c>
      <c r="AE107" s="295">
        <f t="shared" si="130"/>
        <v>2.1276595744680851E-2</v>
      </c>
      <c r="AF107" s="296">
        <f t="shared" si="131"/>
        <v>53.666666666666664</v>
      </c>
      <c r="AG107" s="297">
        <f t="shared" si="132"/>
        <v>-0.48936170212765956</v>
      </c>
      <c r="AH107" s="550"/>
      <c r="AI107" s="538"/>
      <c r="AJ107" s="548"/>
      <c r="AK107" s="548"/>
      <c r="AL107" s="15"/>
      <c r="AM107" s="15"/>
      <c r="AN107" s="15"/>
      <c r="AO107" s="15"/>
      <c r="AP107" s="12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</row>
    <row r="108" spans="1:183" ht="13.5" thickTop="1" x14ac:dyDescent="0.2">
      <c r="A108" s="624" t="s">
        <v>29</v>
      </c>
      <c r="B108" s="148"/>
      <c r="C108" s="148"/>
      <c r="D108" s="149"/>
      <c r="E108" s="149"/>
      <c r="F108" s="148"/>
      <c r="G108" s="148"/>
      <c r="H108" s="148"/>
      <c r="I108" s="148"/>
      <c r="J108" s="148"/>
      <c r="K108" s="148"/>
      <c r="L108" s="148"/>
      <c r="M108" s="148"/>
      <c r="N108" s="148"/>
      <c r="O108" s="444"/>
      <c r="P108" s="150"/>
      <c r="Q108" s="150"/>
      <c r="R108" s="150"/>
      <c r="S108" s="150"/>
      <c r="T108" s="150"/>
      <c r="U108" s="150"/>
      <c r="V108" s="150"/>
      <c r="W108" s="150"/>
      <c r="X108" s="150"/>
      <c r="Y108" s="150"/>
      <c r="Z108" s="150"/>
      <c r="AA108" s="150"/>
      <c r="AB108" s="150"/>
      <c r="AC108" s="150"/>
      <c r="AD108" s="151"/>
      <c r="AE108" s="151"/>
      <c r="AF108" s="152"/>
      <c r="AG108" s="625"/>
      <c r="AH108" s="550"/>
      <c r="AI108" s="538"/>
      <c r="AJ108" s="548"/>
      <c r="AK108" s="548"/>
      <c r="AL108" s="15"/>
      <c r="AM108" s="15"/>
      <c r="AN108" s="15"/>
      <c r="AO108" s="15"/>
      <c r="AP108" s="12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</row>
    <row r="109" spans="1:183" x14ac:dyDescent="0.2">
      <c r="A109" s="610" t="s">
        <v>134</v>
      </c>
      <c r="B109" s="63">
        <v>0</v>
      </c>
      <c r="C109" s="68">
        <v>0</v>
      </c>
      <c r="D109" s="24">
        <v>0</v>
      </c>
      <c r="E109" s="24">
        <v>0</v>
      </c>
      <c r="F109" s="68">
        <v>0</v>
      </c>
      <c r="G109" s="239">
        <v>0</v>
      </c>
      <c r="H109" s="239">
        <v>0</v>
      </c>
      <c r="I109" s="240">
        <v>0</v>
      </c>
      <c r="J109" s="68">
        <v>0</v>
      </c>
      <c r="K109" s="68">
        <v>0</v>
      </c>
      <c r="L109" s="68">
        <v>0</v>
      </c>
      <c r="M109" s="7">
        <v>0</v>
      </c>
      <c r="N109" s="425">
        <v>0</v>
      </c>
      <c r="O109" s="66">
        <v>0</v>
      </c>
      <c r="P109" s="286">
        <v>3</v>
      </c>
      <c r="Q109" s="425">
        <v>11</v>
      </c>
      <c r="R109" s="523">
        <v>14</v>
      </c>
      <c r="S109" s="523">
        <v>12</v>
      </c>
      <c r="T109" s="286">
        <v>12</v>
      </c>
      <c r="U109" s="68">
        <v>9</v>
      </c>
      <c r="V109" s="68">
        <v>9</v>
      </c>
      <c r="W109" s="68">
        <v>9</v>
      </c>
      <c r="X109" s="68">
        <v>11</v>
      </c>
      <c r="Y109" s="68">
        <v>9</v>
      </c>
      <c r="Z109" s="10">
        <v>9</v>
      </c>
      <c r="AA109" s="10">
        <v>11</v>
      </c>
      <c r="AB109" s="324">
        <v>8</v>
      </c>
      <c r="AC109" s="501">
        <v>10</v>
      </c>
      <c r="AD109" s="474" t="str">
        <f t="shared" ref="AD109:AD113" si="155">IF(AC109&gt;20,(AC109-X109)/X109,"")</f>
        <v/>
      </c>
      <c r="AE109" s="48" t="str">
        <f t="shared" ref="AE109:AE113" si="156">IF(AC109&gt;20,(AC109-AB109)/AB109," ")</f>
        <v xml:space="preserve"> </v>
      </c>
      <c r="AF109" s="49">
        <f t="shared" ref="AF109:AF113" si="157">IF(AA109=0,"  ",IF(AA109=0,"  ",AVERAGE(AA109:AC109)))</f>
        <v>9.6666666666666661</v>
      </c>
      <c r="AG109" s="153" t="str">
        <f t="shared" ref="AG109:AG113" si="158">IF(S109=0,"  ",IF(AC109&gt;20,(AC109-S109)/S109," "))</f>
        <v xml:space="preserve"> </v>
      </c>
      <c r="AH109" s="550"/>
      <c r="AI109" s="538"/>
      <c r="AJ109" s="538"/>
      <c r="AK109" s="538"/>
      <c r="AL109" s="12"/>
      <c r="AM109" s="12"/>
      <c r="AN109" s="12"/>
      <c r="AO109" s="12"/>
      <c r="AP109" s="12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</row>
    <row r="110" spans="1:183" x14ac:dyDescent="0.2">
      <c r="A110" s="653" t="s">
        <v>53</v>
      </c>
      <c r="B110" s="7"/>
      <c r="C110" s="68">
        <v>0</v>
      </c>
      <c r="D110" s="24">
        <v>0</v>
      </c>
      <c r="E110" s="24">
        <v>0</v>
      </c>
      <c r="F110" s="68"/>
      <c r="G110" s="239">
        <v>0</v>
      </c>
      <c r="H110" s="239">
        <v>0</v>
      </c>
      <c r="I110" s="240">
        <v>0</v>
      </c>
      <c r="J110" s="68">
        <v>0</v>
      </c>
      <c r="K110" s="68">
        <v>0</v>
      </c>
      <c r="L110" s="68">
        <v>0</v>
      </c>
      <c r="M110" s="7">
        <v>10</v>
      </c>
      <c r="N110" s="414">
        <v>9</v>
      </c>
      <c r="O110" s="66">
        <v>13</v>
      </c>
      <c r="P110" s="286">
        <v>15</v>
      </c>
      <c r="Q110" s="425">
        <v>18</v>
      </c>
      <c r="R110" s="523">
        <v>17</v>
      </c>
      <c r="S110" s="523">
        <v>13</v>
      </c>
      <c r="T110" s="286">
        <v>7</v>
      </c>
      <c r="U110" s="68">
        <v>16</v>
      </c>
      <c r="V110" s="68">
        <v>18</v>
      </c>
      <c r="W110" s="68">
        <v>17</v>
      </c>
      <c r="X110" s="68">
        <v>12</v>
      </c>
      <c r="Y110" s="68">
        <v>13</v>
      </c>
      <c r="Z110" s="10">
        <v>22</v>
      </c>
      <c r="AA110" s="10">
        <v>18</v>
      </c>
      <c r="AB110" s="324">
        <v>11</v>
      </c>
      <c r="AC110" s="501">
        <v>11</v>
      </c>
      <c r="AD110" s="483" t="str">
        <f t="shared" si="155"/>
        <v/>
      </c>
      <c r="AE110" s="262" t="str">
        <f t="shared" si="156"/>
        <v xml:space="preserve"> </v>
      </c>
      <c r="AF110" s="49">
        <f t="shared" si="157"/>
        <v>13.333333333333334</v>
      </c>
      <c r="AG110" s="153" t="str">
        <f t="shared" si="158"/>
        <v xml:space="preserve"> </v>
      </c>
      <c r="AH110" s="551"/>
      <c r="AI110" s="538"/>
      <c r="AJ110" s="538"/>
      <c r="AK110" s="538"/>
      <c r="AL110" s="12"/>
      <c r="AM110" s="12"/>
      <c r="AN110" s="12"/>
      <c r="AO110" s="12"/>
      <c r="AP110" s="12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</row>
    <row r="111" spans="1:183" s="622" customFormat="1" x14ac:dyDescent="0.2">
      <c r="A111" s="653" t="s">
        <v>55</v>
      </c>
      <c r="B111" s="7">
        <v>0</v>
      </c>
      <c r="C111" s="68">
        <v>0</v>
      </c>
      <c r="D111" s="24">
        <v>0</v>
      </c>
      <c r="E111" s="24">
        <v>0</v>
      </c>
      <c r="F111" s="68">
        <v>0</v>
      </c>
      <c r="G111" s="239">
        <v>0</v>
      </c>
      <c r="H111" s="239">
        <v>0</v>
      </c>
      <c r="I111" s="240">
        <v>4</v>
      </c>
      <c r="J111" s="68">
        <v>10</v>
      </c>
      <c r="K111" s="68">
        <v>12</v>
      </c>
      <c r="L111" s="68">
        <v>12</v>
      </c>
      <c r="M111" s="7">
        <v>18</v>
      </c>
      <c r="N111" s="414">
        <v>18</v>
      </c>
      <c r="O111" s="66">
        <v>10</v>
      </c>
      <c r="P111" s="286">
        <v>12</v>
      </c>
      <c r="Q111" s="425">
        <v>12</v>
      </c>
      <c r="R111" s="523">
        <v>15</v>
      </c>
      <c r="S111" s="523">
        <v>7</v>
      </c>
      <c r="T111" s="286">
        <v>6</v>
      </c>
      <c r="U111" s="68">
        <v>12</v>
      </c>
      <c r="V111" s="68">
        <v>10</v>
      </c>
      <c r="W111" s="68">
        <v>8</v>
      </c>
      <c r="X111" s="68">
        <v>12</v>
      </c>
      <c r="Y111" s="68">
        <v>12</v>
      </c>
      <c r="Z111" s="10">
        <v>17</v>
      </c>
      <c r="AA111" s="10">
        <v>10</v>
      </c>
      <c r="AB111" s="324">
        <v>7</v>
      </c>
      <c r="AC111" s="501">
        <v>8</v>
      </c>
      <c r="AD111" s="483" t="str">
        <f t="shared" si="155"/>
        <v/>
      </c>
      <c r="AE111" s="262" t="str">
        <f t="shared" si="156"/>
        <v xml:space="preserve"> </v>
      </c>
      <c r="AF111" s="263">
        <f t="shared" si="157"/>
        <v>8.3333333333333339</v>
      </c>
      <c r="AG111" s="153" t="str">
        <f t="shared" si="158"/>
        <v xml:space="preserve"> </v>
      </c>
      <c r="AH111" s="550"/>
      <c r="AI111" s="538"/>
      <c r="AJ111" s="538"/>
      <c r="AK111" s="538"/>
      <c r="AL111" s="12"/>
      <c r="AM111" s="12"/>
      <c r="AN111" s="12"/>
      <c r="AO111" s="12"/>
      <c r="AP111" s="12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</row>
    <row r="112" spans="1:183" hidden="1" x14ac:dyDescent="0.2">
      <c r="A112" s="653" t="s">
        <v>86</v>
      </c>
      <c r="B112" s="7">
        <v>0</v>
      </c>
      <c r="C112" s="68">
        <v>0</v>
      </c>
      <c r="D112" s="24">
        <v>0</v>
      </c>
      <c r="E112" s="24">
        <v>0</v>
      </c>
      <c r="F112" s="68">
        <v>0</v>
      </c>
      <c r="G112" s="239">
        <v>0</v>
      </c>
      <c r="H112" s="239">
        <v>0</v>
      </c>
      <c r="I112" s="240">
        <v>0</v>
      </c>
      <c r="J112" s="68">
        <v>0</v>
      </c>
      <c r="K112" s="68">
        <v>0</v>
      </c>
      <c r="L112" s="68">
        <v>0</v>
      </c>
      <c r="M112" s="7">
        <v>0</v>
      </c>
      <c r="N112" s="414">
        <v>0</v>
      </c>
      <c r="O112" s="66">
        <v>1</v>
      </c>
      <c r="P112" s="286">
        <v>2</v>
      </c>
      <c r="Q112" s="425">
        <v>0</v>
      </c>
      <c r="R112" s="523">
        <v>0</v>
      </c>
      <c r="S112" s="523">
        <v>0</v>
      </c>
      <c r="T112" s="286">
        <v>0</v>
      </c>
      <c r="U112" s="68">
        <v>0</v>
      </c>
      <c r="V112" s="68">
        <v>0</v>
      </c>
      <c r="W112" s="68">
        <v>0</v>
      </c>
      <c r="X112" s="68">
        <v>0</v>
      </c>
      <c r="Y112" s="68"/>
      <c r="Z112" s="242"/>
      <c r="AA112" s="734"/>
      <c r="AB112" s="701"/>
      <c r="AC112" s="501"/>
      <c r="AD112" s="483" t="str">
        <f t="shared" si="155"/>
        <v/>
      </c>
      <c r="AE112" s="262" t="str">
        <f t="shared" si="156"/>
        <v xml:space="preserve"> </v>
      </c>
      <c r="AF112" s="263" t="str">
        <f t="shared" si="157"/>
        <v xml:space="preserve">  </v>
      </c>
      <c r="AG112" s="153" t="str">
        <f t="shared" si="158"/>
        <v xml:space="preserve">  </v>
      </c>
      <c r="AH112" s="550"/>
      <c r="AI112" s="538"/>
      <c r="AJ112" s="538"/>
      <c r="AK112" s="538"/>
      <c r="AL112" s="12"/>
      <c r="AM112" s="12"/>
      <c r="AN112" s="12"/>
      <c r="AO112" s="12"/>
      <c r="AP112" s="12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</row>
    <row r="113" spans="1:183" ht="12.75" thickBot="1" x14ac:dyDescent="0.25">
      <c r="A113" s="655" t="s">
        <v>76</v>
      </c>
      <c r="B113" s="298">
        <f t="shared" ref="B113" si="159">+B112+B111+B110+B109</f>
        <v>0</v>
      </c>
      <c r="C113" s="299">
        <f t="shared" ref="C113" si="160">+C112+C111+C110+C109</f>
        <v>0</v>
      </c>
      <c r="D113" s="300">
        <f t="shared" ref="D113" si="161">+D112+D111+D110+D109</f>
        <v>0</v>
      </c>
      <c r="E113" s="301">
        <f t="shared" ref="E113" si="162">+E112+E111+E110+E109</f>
        <v>0</v>
      </c>
      <c r="F113" s="302">
        <f t="shared" ref="F113" si="163">+F112+F111+F110+F109</f>
        <v>0</v>
      </c>
      <c r="G113" s="303">
        <f t="shared" ref="G113" si="164">+G112+G111+G110+G109</f>
        <v>0</v>
      </c>
      <c r="H113" s="304">
        <f t="shared" ref="H113" si="165">+H112+H111+H110+H109</f>
        <v>0</v>
      </c>
      <c r="I113" s="305">
        <f t="shared" ref="I113" si="166">+I112+I111+I110+I109</f>
        <v>4</v>
      </c>
      <c r="J113" s="303">
        <f t="shared" ref="J113" si="167">+J112+J111+J110+J109</f>
        <v>10</v>
      </c>
      <c r="K113" s="302">
        <f t="shared" ref="K113" si="168">+K112+K111+K110+K109</f>
        <v>12</v>
      </c>
      <c r="L113" s="302">
        <f t="shared" ref="L113" si="169">+L112+L111+L110+L109</f>
        <v>12</v>
      </c>
      <c r="M113" s="305">
        <f t="shared" ref="M113" si="170">+M112+M111+M110+M109</f>
        <v>28</v>
      </c>
      <c r="N113" s="304">
        <f t="shared" ref="N113" si="171">+N112+N111+N110+N109</f>
        <v>27</v>
      </c>
      <c r="O113" s="303">
        <f t="shared" ref="O113" si="172">+O112+O111+O110+O109</f>
        <v>24</v>
      </c>
      <c r="P113" s="302">
        <f t="shared" ref="P113" si="173">+P112+P111+P110+P109</f>
        <v>32</v>
      </c>
      <c r="Q113" s="304">
        <f t="shared" ref="Q113" si="174">+Q112+Q111+Q110+Q109</f>
        <v>41</v>
      </c>
      <c r="R113" s="517">
        <f t="shared" ref="R113" si="175">+R112+R111+R110+R109</f>
        <v>46</v>
      </c>
      <c r="S113" s="517">
        <f t="shared" ref="S113" si="176">+S112+S111+S110+S109</f>
        <v>32</v>
      </c>
      <c r="T113" s="302">
        <f t="shared" ref="T113" si="177">+T112+T111+T110+T109</f>
        <v>25</v>
      </c>
      <c r="U113" s="305">
        <f t="shared" ref="U113" si="178">+U112+U111+U110+U109</f>
        <v>37</v>
      </c>
      <c r="V113" s="305">
        <f t="shared" ref="V113" si="179">+V112+V111+V110+V109</f>
        <v>37</v>
      </c>
      <c r="W113" s="305">
        <f t="shared" ref="W113" si="180">+W112+W111+W110+W109</f>
        <v>34</v>
      </c>
      <c r="X113" s="305">
        <f>+X112+X111+X110+X109</f>
        <v>35</v>
      </c>
      <c r="Y113" s="305">
        <f>+Y112+Y111+Y110+Y109</f>
        <v>34</v>
      </c>
      <c r="Z113" s="305">
        <f>+Z112+Z111+Z110+Z109</f>
        <v>48</v>
      </c>
      <c r="AA113" s="304">
        <f>SUM(AA109:AA111)</f>
        <v>39</v>
      </c>
      <c r="AB113" s="303">
        <f>SUM(AB109:AB111)</f>
        <v>26</v>
      </c>
      <c r="AC113" s="517">
        <f>SUM(AC109:AC111)</f>
        <v>29</v>
      </c>
      <c r="AD113" s="487">
        <f t="shared" si="155"/>
        <v>-0.17142857142857143</v>
      </c>
      <c r="AE113" s="306">
        <f t="shared" si="156"/>
        <v>0.11538461538461539</v>
      </c>
      <c r="AF113" s="307">
        <f t="shared" si="157"/>
        <v>31.333333333333332</v>
      </c>
      <c r="AG113" s="308">
        <f t="shared" si="158"/>
        <v>-9.375E-2</v>
      </c>
      <c r="AH113" s="550"/>
      <c r="AI113" s="538"/>
      <c r="AJ113" s="538"/>
      <c r="AK113" s="538"/>
      <c r="AL113" s="12"/>
      <c r="AM113" s="12"/>
      <c r="AN113" s="12"/>
      <c r="AO113" s="12"/>
      <c r="AP113" s="12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</row>
    <row r="114" spans="1:183" ht="12.75" thickTop="1" x14ac:dyDescent="0.2">
      <c r="A114" s="631" t="s">
        <v>28</v>
      </c>
      <c r="B114" s="169"/>
      <c r="C114" s="169"/>
      <c r="D114" s="170"/>
      <c r="E114" s="170"/>
      <c r="F114" s="169"/>
      <c r="G114" s="169"/>
      <c r="H114" s="169"/>
      <c r="I114" s="169"/>
      <c r="J114" s="169"/>
      <c r="K114" s="169"/>
      <c r="L114" s="169"/>
      <c r="M114" s="169"/>
      <c r="N114" s="169"/>
      <c r="O114" s="169"/>
      <c r="P114" s="171"/>
      <c r="Q114" s="171"/>
      <c r="R114" s="171"/>
      <c r="S114" s="171"/>
      <c r="T114" s="171"/>
      <c r="U114" s="171"/>
      <c r="V114" s="171"/>
      <c r="W114" s="171"/>
      <c r="X114" s="171"/>
      <c r="Y114" s="171"/>
      <c r="Z114" s="171"/>
      <c r="AA114" s="171"/>
      <c r="AB114" s="171"/>
      <c r="AC114" s="171"/>
      <c r="AD114" s="172"/>
      <c r="AE114" s="172"/>
      <c r="AF114" s="173"/>
      <c r="AG114" s="632"/>
      <c r="AH114" s="550"/>
      <c r="AI114" s="538"/>
      <c r="AJ114" s="538"/>
      <c r="AK114" s="538"/>
      <c r="AL114" s="12"/>
      <c r="AM114" s="12"/>
      <c r="AN114" s="12"/>
      <c r="AO114" s="12"/>
      <c r="AP114" s="12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</row>
    <row r="115" spans="1:183" x14ac:dyDescent="0.2">
      <c r="A115" s="653" t="s">
        <v>115</v>
      </c>
      <c r="B115" s="7">
        <v>0</v>
      </c>
      <c r="C115" s="68">
        <v>0</v>
      </c>
      <c r="D115" s="24">
        <v>0</v>
      </c>
      <c r="E115" s="24">
        <v>0</v>
      </c>
      <c r="F115" s="68">
        <v>0</v>
      </c>
      <c r="G115" s="239">
        <v>0</v>
      </c>
      <c r="H115" s="239">
        <v>0</v>
      </c>
      <c r="I115" s="240">
        <v>0</v>
      </c>
      <c r="J115" s="68">
        <v>0</v>
      </c>
      <c r="K115" s="68">
        <v>0</v>
      </c>
      <c r="L115" s="68">
        <v>0</v>
      </c>
      <c r="M115" s="7">
        <v>0</v>
      </c>
      <c r="N115" s="414">
        <v>0</v>
      </c>
      <c r="O115" s="284">
        <v>0</v>
      </c>
      <c r="P115" s="241">
        <v>0</v>
      </c>
      <c r="Q115" s="425">
        <v>0</v>
      </c>
      <c r="R115" s="523">
        <v>0</v>
      </c>
      <c r="S115" s="523">
        <v>0</v>
      </c>
      <c r="T115" s="286">
        <v>0</v>
      </c>
      <c r="U115" s="68">
        <v>11</v>
      </c>
      <c r="V115" s="68">
        <v>20</v>
      </c>
      <c r="W115" s="68">
        <v>21</v>
      </c>
      <c r="X115" s="68">
        <v>31</v>
      </c>
      <c r="Y115" s="68">
        <v>30</v>
      </c>
      <c r="Z115" s="10">
        <v>16</v>
      </c>
      <c r="AA115" s="10">
        <v>26</v>
      </c>
      <c r="AB115" s="324">
        <v>22</v>
      </c>
      <c r="AC115" s="501">
        <v>15</v>
      </c>
      <c r="AD115" s="474" t="str">
        <f t="shared" ref="AD115:AD117" si="181">IF(AC115&gt;20,(AC115-X115)/X115,"")</f>
        <v/>
      </c>
      <c r="AE115" s="48" t="str">
        <f t="shared" ref="AE115:AE117" si="182">IF(AC115&gt;20,(AC115-AB115)/AB115," ")</f>
        <v xml:space="preserve"> </v>
      </c>
      <c r="AF115" s="49">
        <f t="shared" ref="AF115:AF117" si="183">IF(AA115=0,"  ",IF(AA115=0,"  ",AVERAGE(AA115:AC115)))</f>
        <v>21</v>
      </c>
      <c r="AG115" s="67" t="str">
        <f t="shared" ref="AG115:AG117" si="184">IF(S115=0,"  ",IF(AC115&gt;20,(AC115-S115)/S115," "))</f>
        <v xml:space="preserve">  </v>
      </c>
      <c r="AH115" s="550"/>
      <c r="AI115" s="538"/>
      <c r="AJ115" s="538"/>
      <c r="AK115" s="538"/>
      <c r="AL115" s="12"/>
      <c r="AM115" s="12"/>
      <c r="AN115" s="12"/>
      <c r="AO115" s="12"/>
      <c r="AP115" s="12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</row>
    <row r="116" spans="1:183" x14ac:dyDescent="0.2">
      <c r="A116" s="653" t="s">
        <v>50</v>
      </c>
      <c r="B116" s="7">
        <v>95</v>
      </c>
      <c r="C116" s="68">
        <v>106</v>
      </c>
      <c r="D116" s="24">
        <v>71</v>
      </c>
      <c r="E116" s="24">
        <v>48</v>
      </c>
      <c r="F116" s="68">
        <v>70</v>
      </c>
      <c r="G116" s="239">
        <v>81</v>
      </c>
      <c r="H116" s="239">
        <v>109</v>
      </c>
      <c r="I116" s="240">
        <v>91</v>
      </c>
      <c r="J116" s="68">
        <v>79</v>
      </c>
      <c r="K116" s="68">
        <v>72</v>
      </c>
      <c r="L116" s="68">
        <v>86</v>
      </c>
      <c r="M116" s="7">
        <v>93</v>
      </c>
      <c r="N116" s="414">
        <v>73</v>
      </c>
      <c r="O116" s="66">
        <v>64</v>
      </c>
      <c r="P116" s="241">
        <v>64</v>
      </c>
      <c r="Q116" s="425">
        <v>47</v>
      </c>
      <c r="R116" s="523">
        <v>42</v>
      </c>
      <c r="S116" s="523">
        <v>24</v>
      </c>
      <c r="T116" s="286">
        <v>42</v>
      </c>
      <c r="U116" s="68">
        <v>41</v>
      </c>
      <c r="V116" s="68">
        <v>43</v>
      </c>
      <c r="W116" s="68">
        <v>38</v>
      </c>
      <c r="X116" s="68">
        <v>38</v>
      </c>
      <c r="Y116" s="68">
        <v>23</v>
      </c>
      <c r="Z116" s="10">
        <v>39</v>
      </c>
      <c r="AA116" s="10">
        <v>33</v>
      </c>
      <c r="AB116" s="324">
        <v>29</v>
      </c>
      <c r="AC116" s="501">
        <v>37</v>
      </c>
      <c r="AD116" s="474">
        <f t="shared" si="181"/>
        <v>-2.6315789473684209E-2</v>
      </c>
      <c r="AE116" s="48">
        <f t="shared" si="182"/>
        <v>0.27586206896551724</v>
      </c>
      <c r="AF116" s="49">
        <f t="shared" si="183"/>
        <v>33</v>
      </c>
      <c r="AG116" s="67">
        <f t="shared" si="184"/>
        <v>0.54166666666666663</v>
      </c>
      <c r="AH116" s="550"/>
      <c r="AI116" s="538"/>
      <c r="AJ116" s="538"/>
      <c r="AK116" s="538"/>
      <c r="AL116" s="12"/>
      <c r="AM116" s="12"/>
      <c r="AN116" s="12"/>
      <c r="AO116" s="12"/>
      <c r="AP116" s="12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</row>
    <row r="117" spans="1:183" ht="12.75" thickBot="1" x14ac:dyDescent="0.25">
      <c r="A117" s="656" t="s">
        <v>67</v>
      </c>
      <c r="B117" s="309">
        <f t="shared" ref="B117:W117" si="185">SUM(B115:B116)</f>
        <v>95</v>
      </c>
      <c r="C117" s="310">
        <f t="shared" si="185"/>
        <v>106</v>
      </c>
      <c r="D117" s="311">
        <f t="shared" si="185"/>
        <v>71</v>
      </c>
      <c r="E117" s="312">
        <f t="shared" si="185"/>
        <v>48</v>
      </c>
      <c r="F117" s="309">
        <f t="shared" si="185"/>
        <v>70</v>
      </c>
      <c r="G117" s="313">
        <f t="shared" si="185"/>
        <v>81</v>
      </c>
      <c r="H117" s="314">
        <f t="shared" si="185"/>
        <v>109</v>
      </c>
      <c r="I117" s="315">
        <f t="shared" si="185"/>
        <v>91</v>
      </c>
      <c r="J117" s="316">
        <f t="shared" si="185"/>
        <v>79</v>
      </c>
      <c r="K117" s="309">
        <f t="shared" si="185"/>
        <v>72</v>
      </c>
      <c r="L117" s="317">
        <f t="shared" si="185"/>
        <v>86</v>
      </c>
      <c r="M117" s="317">
        <f t="shared" si="185"/>
        <v>93</v>
      </c>
      <c r="N117" s="440">
        <f t="shared" si="185"/>
        <v>73</v>
      </c>
      <c r="O117" s="316">
        <f t="shared" si="185"/>
        <v>64</v>
      </c>
      <c r="P117" s="309">
        <f t="shared" si="185"/>
        <v>64</v>
      </c>
      <c r="Q117" s="440">
        <f t="shared" si="185"/>
        <v>47</v>
      </c>
      <c r="R117" s="518">
        <f t="shared" si="185"/>
        <v>42</v>
      </c>
      <c r="S117" s="518">
        <f t="shared" si="185"/>
        <v>24</v>
      </c>
      <c r="T117" s="309">
        <f t="shared" si="185"/>
        <v>42</v>
      </c>
      <c r="U117" s="317">
        <f t="shared" si="185"/>
        <v>52</v>
      </c>
      <c r="V117" s="317">
        <f t="shared" si="185"/>
        <v>63</v>
      </c>
      <c r="W117" s="317">
        <f t="shared" si="185"/>
        <v>59</v>
      </c>
      <c r="X117" s="317">
        <f t="shared" ref="X117:AC117" si="186">SUM(X115:X116)</f>
        <v>69</v>
      </c>
      <c r="Y117" s="317">
        <f t="shared" si="186"/>
        <v>53</v>
      </c>
      <c r="Z117" s="317">
        <f t="shared" si="186"/>
        <v>55</v>
      </c>
      <c r="AA117" s="317">
        <f t="shared" si="186"/>
        <v>59</v>
      </c>
      <c r="AB117" s="316">
        <f t="shared" si="186"/>
        <v>51</v>
      </c>
      <c r="AC117" s="518">
        <f t="shared" si="186"/>
        <v>52</v>
      </c>
      <c r="AD117" s="488">
        <f t="shared" si="181"/>
        <v>-0.24637681159420291</v>
      </c>
      <c r="AE117" s="318">
        <f t="shared" si="182"/>
        <v>1.9607843137254902E-2</v>
      </c>
      <c r="AF117" s="319">
        <f t="shared" si="183"/>
        <v>54</v>
      </c>
      <c r="AG117" s="320">
        <f t="shared" si="184"/>
        <v>1.1666666666666667</v>
      </c>
      <c r="AH117" s="550"/>
      <c r="AI117" s="538"/>
      <c r="AJ117" s="538"/>
      <c r="AK117" s="538"/>
      <c r="AL117" s="12"/>
      <c r="AM117" s="12"/>
      <c r="AN117" s="12"/>
      <c r="AO117" s="12"/>
      <c r="AP117" s="12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</row>
    <row r="118" spans="1:183" ht="13.5" thickTop="1" thickBot="1" x14ac:dyDescent="0.25">
      <c r="A118" s="635" t="s">
        <v>69</v>
      </c>
      <c r="B118" s="186"/>
      <c r="C118" s="186"/>
      <c r="D118" s="187"/>
      <c r="E118" s="187"/>
      <c r="F118" s="186"/>
      <c r="G118" s="188"/>
      <c r="H118" s="188"/>
      <c r="I118" s="188"/>
      <c r="J118" s="186"/>
      <c r="K118" s="186"/>
      <c r="L118" s="186"/>
      <c r="M118" s="186"/>
      <c r="N118" s="186"/>
      <c r="O118" s="186"/>
      <c r="P118" s="189"/>
      <c r="Q118" s="189"/>
      <c r="R118" s="189"/>
      <c r="S118" s="189"/>
      <c r="T118" s="189"/>
      <c r="U118" s="189"/>
      <c r="V118" s="189"/>
      <c r="W118" s="189"/>
      <c r="X118" s="189"/>
      <c r="Y118" s="189"/>
      <c r="Z118" s="189"/>
      <c r="AA118" s="189"/>
      <c r="AB118" s="189"/>
      <c r="AC118" s="189"/>
      <c r="AD118" s="190"/>
      <c r="AE118" s="190"/>
      <c r="AF118" s="191"/>
      <c r="AG118" s="192"/>
      <c r="AH118" s="550"/>
      <c r="AI118" s="538"/>
      <c r="AJ118" s="538"/>
      <c r="AK118" s="538"/>
      <c r="AL118" s="12"/>
      <c r="AM118" s="12"/>
      <c r="AN118" s="12"/>
      <c r="AO118" s="12"/>
      <c r="AP118" s="12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</row>
    <row r="119" spans="1:183" ht="12.75" thickTop="1" x14ac:dyDescent="0.2">
      <c r="A119" s="657" t="s">
        <v>135</v>
      </c>
      <c r="B119" s="321">
        <v>0</v>
      </c>
      <c r="C119" s="322">
        <v>0</v>
      </c>
      <c r="D119" s="323">
        <v>0</v>
      </c>
      <c r="E119" s="23">
        <v>0</v>
      </c>
      <c r="F119" s="7">
        <v>0</v>
      </c>
      <c r="G119" s="9">
        <v>0</v>
      </c>
      <c r="H119" s="11">
        <v>0</v>
      </c>
      <c r="I119" s="18">
        <v>0</v>
      </c>
      <c r="J119" s="66">
        <v>0</v>
      </c>
      <c r="K119" s="63">
        <v>0</v>
      </c>
      <c r="L119" s="7">
        <v>0</v>
      </c>
      <c r="M119" s="7">
        <v>0</v>
      </c>
      <c r="N119" s="414">
        <v>0</v>
      </c>
      <c r="O119" s="66">
        <v>0</v>
      </c>
      <c r="P119" s="241">
        <v>0</v>
      </c>
      <c r="Q119" s="425">
        <v>0</v>
      </c>
      <c r="R119" s="523">
        <v>0</v>
      </c>
      <c r="S119" s="523">
        <v>0</v>
      </c>
      <c r="T119" s="241">
        <v>17</v>
      </c>
      <c r="U119" s="10">
        <v>26</v>
      </c>
      <c r="V119" s="10">
        <v>33</v>
      </c>
      <c r="W119" s="10">
        <v>40</v>
      </c>
      <c r="X119" s="10">
        <v>43</v>
      </c>
      <c r="Y119" s="10">
        <v>47</v>
      </c>
      <c r="Z119" s="10">
        <v>47</v>
      </c>
      <c r="AA119" s="285">
        <v>37</v>
      </c>
      <c r="AB119" s="694">
        <v>41</v>
      </c>
      <c r="AC119" s="503">
        <v>33</v>
      </c>
      <c r="AD119" s="474">
        <f t="shared" ref="AD119:AD128" si="187">IF(AC119&gt;20,(AC119-X119)/X119,"")</f>
        <v>-0.23255813953488372</v>
      </c>
      <c r="AE119" s="48">
        <f t="shared" ref="AE119:AE128" si="188">IF(AC119&gt;20,(AC119-AB119)/AB119," ")</f>
        <v>-0.1951219512195122</v>
      </c>
      <c r="AF119" s="49">
        <f t="shared" ref="AF119:AF128" si="189">IF(AA119=0,"  ",IF(AA119=0,"  ",AVERAGE(AA119:AC119)))</f>
        <v>37</v>
      </c>
      <c r="AG119" s="67" t="str">
        <f t="shared" ref="AG119:AG128" si="190">IF(S119=0,"  ",IF(AC119&gt;20,(AC119-S119)/S119," "))</f>
        <v xml:space="preserve">  </v>
      </c>
      <c r="AH119" s="550"/>
      <c r="AI119" s="538"/>
      <c r="AJ119" s="538"/>
      <c r="AK119" s="538"/>
      <c r="AL119" s="12"/>
      <c r="AM119" s="12"/>
      <c r="AN119" s="12"/>
      <c r="AO119" s="12"/>
      <c r="AP119" s="12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</row>
    <row r="120" spans="1:183" x14ac:dyDescent="0.2">
      <c r="A120" s="653" t="s">
        <v>79</v>
      </c>
      <c r="B120" s="7">
        <v>196</v>
      </c>
      <c r="C120" s="68">
        <v>175</v>
      </c>
      <c r="D120" s="24">
        <v>114</v>
      </c>
      <c r="E120" s="23">
        <v>113</v>
      </c>
      <c r="F120" s="10">
        <v>96</v>
      </c>
      <c r="G120" s="9">
        <v>134</v>
      </c>
      <c r="H120" s="11">
        <v>125</v>
      </c>
      <c r="I120" s="18">
        <v>118</v>
      </c>
      <c r="J120" s="324">
        <v>91</v>
      </c>
      <c r="K120" s="241">
        <v>108</v>
      </c>
      <c r="L120" s="10">
        <v>96</v>
      </c>
      <c r="M120" s="7">
        <v>103</v>
      </c>
      <c r="N120" s="414">
        <v>89</v>
      </c>
      <c r="O120" s="66">
        <v>92</v>
      </c>
      <c r="P120" s="241">
        <v>93</v>
      </c>
      <c r="Q120" s="425">
        <v>96</v>
      </c>
      <c r="R120" s="523">
        <v>101</v>
      </c>
      <c r="S120" s="523">
        <v>102</v>
      </c>
      <c r="T120" s="241">
        <f>86+8</f>
        <v>94</v>
      </c>
      <c r="U120" s="10">
        <v>89</v>
      </c>
      <c r="V120" s="10">
        <v>97</v>
      </c>
      <c r="W120" s="68">
        <v>101</v>
      </c>
      <c r="X120" s="68">
        <v>94</v>
      </c>
      <c r="Y120" s="68">
        <v>80</v>
      </c>
      <c r="Z120" s="10">
        <v>68</v>
      </c>
      <c r="AA120" s="10">
        <v>56</v>
      </c>
      <c r="AB120" s="324">
        <v>56</v>
      </c>
      <c r="AC120" s="501">
        <v>53</v>
      </c>
      <c r="AD120" s="474">
        <f t="shared" si="187"/>
        <v>-0.43617021276595747</v>
      </c>
      <c r="AE120" s="48">
        <f t="shared" si="188"/>
        <v>-5.3571428571428568E-2</v>
      </c>
      <c r="AF120" s="49">
        <f t="shared" si="189"/>
        <v>55</v>
      </c>
      <c r="AG120" s="67">
        <f t="shared" si="190"/>
        <v>-0.48039215686274511</v>
      </c>
      <c r="AH120" s="550"/>
      <c r="AI120" s="538"/>
      <c r="AJ120" s="538"/>
      <c r="AK120" s="538"/>
      <c r="AL120" s="12"/>
      <c r="AM120" s="12"/>
      <c r="AN120" s="12"/>
      <c r="AO120" s="12"/>
      <c r="AP120" s="12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</row>
    <row r="121" spans="1:183" x14ac:dyDescent="0.2">
      <c r="A121" s="653" t="s">
        <v>138</v>
      </c>
      <c r="B121" s="7">
        <v>0</v>
      </c>
      <c r="C121" s="22">
        <v>0</v>
      </c>
      <c r="D121" s="24">
        <v>0</v>
      </c>
      <c r="E121" s="23"/>
      <c r="F121" s="7">
        <v>0</v>
      </c>
      <c r="G121" s="9">
        <v>0</v>
      </c>
      <c r="H121" s="11">
        <v>0</v>
      </c>
      <c r="I121" s="18">
        <v>0</v>
      </c>
      <c r="J121" s="66">
        <v>0</v>
      </c>
      <c r="K121" s="63">
        <v>0</v>
      </c>
      <c r="L121" s="7">
        <v>0</v>
      </c>
      <c r="M121" s="7">
        <v>0</v>
      </c>
      <c r="N121" s="414">
        <v>0</v>
      </c>
      <c r="O121" s="324">
        <v>0</v>
      </c>
      <c r="P121" s="241">
        <v>0</v>
      </c>
      <c r="Q121" s="425">
        <v>0</v>
      </c>
      <c r="R121" s="523">
        <v>0</v>
      </c>
      <c r="S121" s="523">
        <v>0</v>
      </c>
      <c r="T121" s="241">
        <v>0</v>
      </c>
      <c r="U121" s="10">
        <v>0</v>
      </c>
      <c r="V121" s="10">
        <v>0</v>
      </c>
      <c r="W121" s="10">
        <v>1</v>
      </c>
      <c r="X121" s="10">
        <v>1</v>
      </c>
      <c r="Y121" s="10">
        <v>0</v>
      </c>
      <c r="Z121" s="10">
        <v>0</v>
      </c>
      <c r="AA121" s="732">
        <v>0</v>
      </c>
      <c r="AB121" s="700">
        <v>0</v>
      </c>
      <c r="AC121" s="515">
        <v>0</v>
      </c>
      <c r="AD121" s="489" t="str">
        <f t="shared" si="187"/>
        <v/>
      </c>
      <c r="AE121" s="457" t="str">
        <f t="shared" si="188"/>
        <v xml:space="preserve"> </v>
      </c>
      <c r="AF121" s="49" t="str">
        <f t="shared" si="189"/>
        <v xml:space="preserve">  </v>
      </c>
      <c r="AG121" s="67" t="str">
        <f t="shared" si="190"/>
        <v xml:space="preserve">  </v>
      </c>
      <c r="AH121" s="550"/>
      <c r="AI121" s="538"/>
      <c r="AJ121" s="538"/>
      <c r="AK121" s="538"/>
      <c r="AL121" s="12"/>
      <c r="AM121" s="12"/>
      <c r="AN121" s="12"/>
      <c r="AO121" s="12"/>
      <c r="AP121" s="12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</row>
    <row r="122" spans="1:183" x14ac:dyDescent="0.2">
      <c r="A122" s="658" t="s">
        <v>136</v>
      </c>
      <c r="B122" s="58">
        <v>0</v>
      </c>
      <c r="C122" s="52">
        <v>0</v>
      </c>
      <c r="D122" s="53">
        <v>0</v>
      </c>
      <c r="E122" s="325">
        <v>0</v>
      </c>
      <c r="F122" s="58">
        <v>0</v>
      </c>
      <c r="G122" s="55">
        <v>0</v>
      </c>
      <c r="H122" s="55">
        <v>0</v>
      </c>
      <c r="I122" s="56">
        <v>0</v>
      </c>
      <c r="J122" s="58">
        <v>0</v>
      </c>
      <c r="K122" s="58">
        <v>0</v>
      </c>
      <c r="L122" s="58">
        <v>0</v>
      </c>
      <c r="M122" s="58">
        <v>0</v>
      </c>
      <c r="N122" s="413">
        <v>0</v>
      </c>
      <c r="O122" s="452">
        <v>0</v>
      </c>
      <c r="P122" s="450">
        <v>0</v>
      </c>
      <c r="Q122" s="708">
        <v>0</v>
      </c>
      <c r="R122" s="522">
        <v>0</v>
      </c>
      <c r="S122" s="522">
        <v>0</v>
      </c>
      <c r="T122" s="326">
        <v>0</v>
      </c>
      <c r="U122" s="59">
        <v>0</v>
      </c>
      <c r="V122" s="59">
        <v>0</v>
      </c>
      <c r="W122" s="59">
        <v>2</v>
      </c>
      <c r="X122" s="59">
        <v>9</v>
      </c>
      <c r="Y122" s="59">
        <v>14</v>
      </c>
      <c r="Z122" s="59">
        <v>22</v>
      </c>
      <c r="AA122" s="59">
        <v>15</v>
      </c>
      <c r="AB122" s="452">
        <v>14</v>
      </c>
      <c r="AC122" s="500">
        <v>15</v>
      </c>
      <c r="AD122" s="490" t="str">
        <f t="shared" si="187"/>
        <v/>
      </c>
      <c r="AE122" s="327" t="str">
        <f t="shared" si="188"/>
        <v xml:space="preserve"> </v>
      </c>
      <c r="AF122" s="61">
        <f t="shared" si="189"/>
        <v>14.666666666666666</v>
      </c>
      <c r="AG122" s="157" t="str">
        <f t="shared" si="190"/>
        <v xml:space="preserve">  </v>
      </c>
      <c r="AH122" s="550"/>
      <c r="AI122" s="538"/>
      <c r="AJ122" s="548"/>
      <c r="AK122" s="548"/>
      <c r="AL122" s="15"/>
      <c r="AM122" s="15"/>
      <c r="AN122" s="15"/>
      <c r="AO122" s="15"/>
      <c r="AP122" s="12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</row>
    <row r="123" spans="1:183" s="2" customFormat="1" x14ac:dyDescent="0.2">
      <c r="A123" s="653" t="s">
        <v>137</v>
      </c>
      <c r="B123" s="7">
        <v>21</v>
      </c>
      <c r="C123" s="68">
        <v>28</v>
      </c>
      <c r="D123" s="24">
        <v>27</v>
      </c>
      <c r="E123" s="24">
        <v>28</v>
      </c>
      <c r="F123" s="68">
        <v>27</v>
      </c>
      <c r="G123" s="239">
        <v>29</v>
      </c>
      <c r="H123" s="239">
        <v>21</v>
      </c>
      <c r="I123" s="240">
        <v>27</v>
      </c>
      <c r="J123" s="68">
        <v>19</v>
      </c>
      <c r="K123" s="68">
        <v>23</v>
      </c>
      <c r="L123" s="68">
        <v>32</v>
      </c>
      <c r="M123" s="7">
        <v>29</v>
      </c>
      <c r="N123" s="414">
        <v>29</v>
      </c>
      <c r="O123" s="66">
        <v>26</v>
      </c>
      <c r="P123" s="241">
        <v>39</v>
      </c>
      <c r="Q123" s="425">
        <v>44</v>
      </c>
      <c r="R123" s="523">
        <v>42</v>
      </c>
      <c r="S123" s="523">
        <v>36</v>
      </c>
      <c r="T123" s="286">
        <v>46</v>
      </c>
      <c r="U123" s="68">
        <v>37</v>
      </c>
      <c r="V123" s="68">
        <v>32</v>
      </c>
      <c r="W123" s="68">
        <v>35</v>
      </c>
      <c r="X123" s="68">
        <v>38</v>
      </c>
      <c r="Y123" s="68">
        <v>41</v>
      </c>
      <c r="Z123" s="10">
        <v>33</v>
      </c>
      <c r="AA123" s="10">
        <v>35</v>
      </c>
      <c r="AB123" s="324">
        <v>39</v>
      </c>
      <c r="AC123" s="501">
        <v>41</v>
      </c>
      <c r="AD123" s="483">
        <f t="shared" si="187"/>
        <v>7.8947368421052627E-2</v>
      </c>
      <c r="AE123" s="262">
        <f t="shared" si="188"/>
        <v>5.128205128205128E-2</v>
      </c>
      <c r="AF123" s="49">
        <f t="shared" si="189"/>
        <v>38.333333333333336</v>
      </c>
      <c r="AG123" s="67">
        <f t="shared" si="190"/>
        <v>0.1388888888888889</v>
      </c>
      <c r="AH123" s="550"/>
      <c r="AI123" s="541"/>
      <c r="AJ123" s="541"/>
      <c r="AK123" s="538"/>
      <c r="AL123" s="16"/>
      <c r="AM123" s="16"/>
      <c r="AN123" s="16"/>
      <c r="AO123" s="16"/>
      <c r="AP123" s="16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</row>
    <row r="124" spans="1:183" s="2" customFormat="1" x14ac:dyDescent="0.2">
      <c r="A124" s="653" t="s">
        <v>129</v>
      </c>
      <c r="B124" s="7"/>
      <c r="C124" s="68"/>
      <c r="D124" s="24"/>
      <c r="E124" s="24"/>
      <c r="F124" s="68"/>
      <c r="G124" s="239"/>
      <c r="H124" s="239"/>
      <c r="I124" s="240"/>
      <c r="J124" s="68"/>
      <c r="K124" s="68"/>
      <c r="L124" s="68"/>
      <c r="M124" s="7"/>
      <c r="N124" s="414"/>
      <c r="O124" s="66"/>
      <c r="P124" s="241"/>
      <c r="Q124" s="425">
        <v>0</v>
      </c>
      <c r="R124" s="523"/>
      <c r="S124" s="523">
        <v>0</v>
      </c>
      <c r="T124" s="286"/>
      <c r="U124" s="68"/>
      <c r="V124" s="68">
        <v>0</v>
      </c>
      <c r="W124" s="68">
        <v>0</v>
      </c>
      <c r="X124" s="68">
        <v>0</v>
      </c>
      <c r="Y124" s="68">
        <v>0</v>
      </c>
      <c r="Z124" s="10">
        <v>0</v>
      </c>
      <c r="AA124" s="10">
        <v>1</v>
      </c>
      <c r="AB124" s="324">
        <v>1</v>
      </c>
      <c r="AC124" s="501">
        <v>2</v>
      </c>
      <c r="AD124" s="483" t="str">
        <f t="shared" ref="AD124" si="191">IF(AC124&gt;20,(AC124-X124)/X124,"")</f>
        <v/>
      </c>
      <c r="AE124" s="262" t="str">
        <f t="shared" ref="AE124" si="192">IF(AC124&gt;20,(AC124-AB124)/AB124," ")</f>
        <v xml:space="preserve"> </v>
      </c>
      <c r="AF124" s="49">
        <f t="shared" ref="AF124" si="193">IF(AA124=0,"  ",IF(AA124=0,"  ",AVERAGE(AA124:AC124)))</f>
        <v>1.3333333333333333</v>
      </c>
      <c r="AG124" s="67" t="str">
        <f t="shared" ref="AG124" si="194">IF(S124=0,"  ",IF(AC124&gt;20,(AC124-S124)/S124," "))</f>
        <v xml:space="preserve">  </v>
      </c>
      <c r="AH124" s="550"/>
      <c r="AI124" s="541"/>
      <c r="AJ124" s="541"/>
      <c r="AK124" s="538"/>
      <c r="AL124" s="16"/>
      <c r="AM124" s="16"/>
      <c r="AN124" s="16"/>
      <c r="AO124" s="16"/>
      <c r="AP124" s="16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</row>
    <row r="125" spans="1:183" ht="12.75" x14ac:dyDescent="0.2">
      <c r="A125" s="653" t="s">
        <v>124</v>
      </c>
      <c r="B125" s="7">
        <v>0</v>
      </c>
      <c r="C125" s="22">
        <v>0</v>
      </c>
      <c r="D125" s="24">
        <v>0</v>
      </c>
      <c r="E125" s="24"/>
      <c r="F125" s="22">
        <v>0</v>
      </c>
      <c r="G125" s="239">
        <v>0</v>
      </c>
      <c r="H125" s="239">
        <v>0</v>
      </c>
      <c r="I125" s="240">
        <v>0</v>
      </c>
      <c r="J125" s="22">
        <v>0</v>
      </c>
      <c r="K125" s="22">
        <v>0</v>
      </c>
      <c r="L125" s="22">
        <v>0</v>
      </c>
      <c r="M125" s="7">
        <v>0</v>
      </c>
      <c r="N125" s="414">
        <v>0</v>
      </c>
      <c r="O125" s="324">
        <v>0</v>
      </c>
      <c r="P125" s="241">
        <v>0</v>
      </c>
      <c r="Q125" s="425">
        <v>0</v>
      </c>
      <c r="R125" s="523">
        <v>0</v>
      </c>
      <c r="S125" s="523">
        <v>0</v>
      </c>
      <c r="T125" s="286">
        <v>0</v>
      </c>
      <c r="U125" s="68">
        <v>0</v>
      </c>
      <c r="V125" s="68">
        <v>0</v>
      </c>
      <c r="W125" s="68">
        <v>0</v>
      </c>
      <c r="X125" s="68">
        <v>1</v>
      </c>
      <c r="Y125" s="68">
        <v>0</v>
      </c>
      <c r="Z125" s="10">
        <v>1</v>
      </c>
      <c r="AA125" s="10">
        <v>1</v>
      </c>
      <c r="AB125" s="324">
        <v>0</v>
      </c>
      <c r="AC125" s="501">
        <v>0</v>
      </c>
      <c r="AD125" s="483" t="str">
        <f t="shared" si="187"/>
        <v/>
      </c>
      <c r="AE125" s="262" t="str">
        <f t="shared" si="188"/>
        <v xml:space="preserve"> </v>
      </c>
      <c r="AF125" s="49">
        <f t="shared" si="189"/>
        <v>0.33333333333333331</v>
      </c>
      <c r="AG125" s="67" t="str">
        <f t="shared" si="190"/>
        <v xml:space="preserve">  </v>
      </c>
      <c r="AH125" s="550"/>
      <c r="AI125" s="538"/>
      <c r="AJ125" s="548"/>
      <c r="AK125" s="538"/>
      <c r="AL125" s="12"/>
      <c r="AM125" s="12"/>
      <c r="AN125" s="12"/>
      <c r="AO125" s="12"/>
      <c r="AP125" s="12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</row>
    <row r="126" spans="1:183" x14ac:dyDescent="0.2">
      <c r="A126" s="653" t="s">
        <v>66</v>
      </c>
      <c r="B126" s="20">
        <v>0</v>
      </c>
      <c r="C126" s="21">
        <v>0</v>
      </c>
      <c r="D126" s="24">
        <v>0</v>
      </c>
      <c r="E126" s="24">
        <v>0</v>
      </c>
      <c r="F126" s="239">
        <v>0</v>
      </c>
      <c r="G126" s="239">
        <v>0</v>
      </c>
      <c r="H126" s="239">
        <v>0</v>
      </c>
      <c r="I126" s="240">
        <v>2</v>
      </c>
      <c r="J126" s="68">
        <v>10</v>
      </c>
      <c r="K126" s="68">
        <v>21</v>
      </c>
      <c r="L126" s="68">
        <v>23</v>
      </c>
      <c r="M126" s="7">
        <v>28</v>
      </c>
      <c r="N126" s="414">
        <v>26</v>
      </c>
      <c r="O126" s="66">
        <v>28</v>
      </c>
      <c r="P126" s="241">
        <v>31</v>
      </c>
      <c r="Q126" s="425">
        <v>31</v>
      </c>
      <c r="R126" s="523">
        <v>20</v>
      </c>
      <c r="S126" s="523">
        <v>11</v>
      </c>
      <c r="T126" s="286">
        <v>18</v>
      </c>
      <c r="U126" s="68">
        <v>23</v>
      </c>
      <c r="V126" s="68">
        <v>32</v>
      </c>
      <c r="W126" s="68">
        <v>24</v>
      </c>
      <c r="X126" s="68">
        <v>23</v>
      </c>
      <c r="Y126" s="68">
        <v>33</v>
      </c>
      <c r="Z126" s="10">
        <v>31</v>
      </c>
      <c r="AA126" s="10">
        <v>25</v>
      </c>
      <c r="AB126" s="324">
        <v>24</v>
      </c>
      <c r="AC126" s="501">
        <v>17</v>
      </c>
      <c r="AD126" s="474" t="str">
        <f t="shared" si="187"/>
        <v/>
      </c>
      <c r="AE126" s="48" t="str">
        <f t="shared" si="188"/>
        <v xml:space="preserve"> </v>
      </c>
      <c r="AF126" s="49">
        <f t="shared" si="189"/>
        <v>22</v>
      </c>
      <c r="AG126" s="153" t="str">
        <f t="shared" si="190"/>
        <v xml:space="preserve"> </v>
      </c>
      <c r="AH126" s="538"/>
      <c r="AI126" s="538"/>
      <c r="AJ126" s="548"/>
      <c r="AK126" s="538"/>
      <c r="AL126" s="12"/>
      <c r="AM126" s="12"/>
      <c r="AN126" s="12"/>
      <c r="AO126" s="12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</row>
    <row r="127" spans="1:183" x14ac:dyDescent="0.2">
      <c r="A127" s="653" t="s">
        <v>57</v>
      </c>
      <c r="B127" s="20">
        <v>0</v>
      </c>
      <c r="C127" s="21">
        <v>0</v>
      </c>
      <c r="D127" s="24">
        <v>11</v>
      </c>
      <c r="E127" s="24">
        <v>10</v>
      </c>
      <c r="F127" s="239">
        <v>14</v>
      </c>
      <c r="G127" s="239">
        <v>11</v>
      </c>
      <c r="H127" s="239">
        <v>8</v>
      </c>
      <c r="I127" s="240">
        <v>8</v>
      </c>
      <c r="J127" s="68">
        <v>12</v>
      </c>
      <c r="K127" s="68">
        <v>15</v>
      </c>
      <c r="L127" s="68">
        <v>5</v>
      </c>
      <c r="M127" s="7">
        <v>17</v>
      </c>
      <c r="N127" s="414">
        <v>11</v>
      </c>
      <c r="O127" s="66">
        <v>16</v>
      </c>
      <c r="P127" s="241">
        <v>20</v>
      </c>
      <c r="Q127" s="425">
        <v>16</v>
      </c>
      <c r="R127" s="523">
        <v>19</v>
      </c>
      <c r="S127" s="523">
        <v>14</v>
      </c>
      <c r="T127" s="286">
        <v>18</v>
      </c>
      <c r="U127" s="68">
        <v>8</v>
      </c>
      <c r="V127" s="68">
        <v>7</v>
      </c>
      <c r="W127" s="68">
        <v>9</v>
      </c>
      <c r="X127" s="68">
        <v>8</v>
      </c>
      <c r="Y127" s="68">
        <v>5</v>
      </c>
      <c r="Z127" s="10">
        <v>4</v>
      </c>
      <c r="AA127" s="733">
        <v>4</v>
      </c>
      <c r="AB127" s="695">
        <v>7</v>
      </c>
      <c r="AC127" s="504">
        <v>3</v>
      </c>
      <c r="AD127" s="483" t="str">
        <f t="shared" si="187"/>
        <v/>
      </c>
      <c r="AE127" s="262" t="str">
        <f t="shared" si="188"/>
        <v xml:space="preserve"> </v>
      </c>
      <c r="AF127" s="263">
        <f t="shared" si="189"/>
        <v>4.666666666666667</v>
      </c>
      <c r="AG127" s="153" t="str">
        <f t="shared" si="190"/>
        <v xml:space="preserve"> </v>
      </c>
      <c r="AH127" s="538"/>
      <c r="AI127" s="538"/>
      <c r="AJ127" s="538"/>
      <c r="AK127" s="538"/>
      <c r="AL127" s="12"/>
      <c r="AM127" s="12"/>
      <c r="AN127" s="12"/>
      <c r="AO127" s="12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</row>
    <row r="128" spans="1:183" s="351" customFormat="1" ht="13.5" thickBot="1" x14ac:dyDescent="0.25">
      <c r="A128" s="637" t="s">
        <v>68</v>
      </c>
      <c r="B128" s="196">
        <f>SUM(B119:B127)</f>
        <v>217</v>
      </c>
      <c r="C128" s="197">
        <f>SUM(C119:C127)</f>
        <v>203</v>
      </c>
      <c r="D128" s="198">
        <f>SUM(D119:D127)</f>
        <v>152</v>
      </c>
      <c r="E128" s="199">
        <f>SUM(E119:E127)</f>
        <v>151</v>
      </c>
      <c r="F128" s="196">
        <f>SUM(F119:F127)</f>
        <v>137</v>
      </c>
      <c r="G128" s="200">
        <f>SUM(G119:G127)</f>
        <v>174</v>
      </c>
      <c r="H128" s="200">
        <f>SUM(H119:H127)</f>
        <v>154</v>
      </c>
      <c r="I128" s="200">
        <f>SUM(I119:I127)</f>
        <v>155</v>
      </c>
      <c r="J128" s="201">
        <f>SUM(J119:J127)</f>
        <v>132</v>
      </c>
      <c r="K128" s="196">
        <f>SUM(K119:K127)</f>
        <v>167</v>
      </c>
      <c r="L128" s="202">
        <f>SUM(L119:L127)</f>
        <v>156</v>
      </c>
      <c r="M128" s="203">
        <f>SUM(M119:M127)</f>
        <v>177</v>
      </c>
      <c r="N128" s="328">
        <f>SUM(N119:N127)</f>
        <v>155</v>
      </c>
      <c r="O128" s="435">
        <f>SUM(O119:O127)</f>
        <v>162</v>
      </c>
      <c r="P128" s="204">
        <f>SUM(P119:P127)</f>
        <v>183</v>
      </c>
      <c r="Q128" s="328">
        <f>SUM(Q119:Q127)</f>
        <v>187</v>
      </c>
      <c r="R128" s="512">
        <f>SUM(R119:R127)</f>
        <v>182</v>
      </c>
      <c r="S128" s="512">
        <f>SUM(S119:S127)</f>
        <v>163</v>
      </c>
      <c r="T128" s="204">
        <f>SUM(T119:T127)</f>
        <v>193</v>
      </c>
      <c r="U128" s="329">
        <f>SUM(U119:U127)</f>
        <v>183</v>
      </c>
      <c r="V128" s="329">
        <f>SUM(V119:V127)</f>
        <v>201</v>
      </c>
      <c r="W128" s="329">
        <f>SUM(W119:W127)</f>
        <v>212</v>
      </c>
      <c r="X128" s="329">
        <f>SUM(X119:X127)</f>
        <v>217</v>
      </c>
      <c r="Y128" s="329">
        <f>SUM(Y119:Y127)</f>
        <v>220</v>
      </c>
      <c r="Z128" s="203">
        <f>SUM(Z119:Z127)</f>
        <v>206</v>
      </c>
      <c r="AA128" s="203">
        <f>SUM(AA119:AA127)</f>
        <v>174</v>
      </c>
      <c r="AB128" s="435">
        <f>SUM(AB119:AB127)</f>
        <v>182</v>
      </c>
      <c r="AC128" s="512">
        <f>SUM(AC119:AC127)</f>
        <v>164</v>
      </c>
      <c r="AD128" s="491">
        <f t="shared" si="187"/>
        <v>-0.24423963133640553</v>
      </c>
      <c r="AE128" s="205">
        <f t="shared" si="188"/>
        <v>-9.8901098901098897E-2</v>
      </c>
      <c r="AF128" s="206">
        <f t="shared" si="189"/>
        <v>173.33333333333334</v>
      </c>
      <c r="AG128" s="207">
        <f t="shared" si="190"/>
        <v>6.1349693251533744E-3</v>
      </c>
      <c r="AH128" s="553"/>
      <c r="AI128" s="553"/>
      <c r="AJ128" s="553"/>
      <c r="AK128" s="553"/>
      <c r="AL128" s="349"/>
      <c r="AM128" s="349"/>
      <c r="AN128" s="349"/>
      <c r="AO128" s="349"/>
      <c r="AP128" s="350"/>
      <c r="AQ128" s="350"/>
      <c r="AR128" s="350"/>
      <c r="AS128" s="350"/>
      <c r="AT128" s="350"/>
      <c r="AU128" s="350"/>
      <c r="AV128" s="350"/>
      <c r="AW128" s="350"/>
      <c r="AX128" s="350"/>
      <c r="AY128" s="350"/>
      <c r="AZ128" s="350"/>
      <c r="BA128" s="350"/>
      <c r="BB128" s="350"/>
      <c r="BC128" s="350"/>
      <c r="BD128" s="350"/>
      <c r="BE128" s="350"/>
      <c r="BF128" s="350"/>
      <c r="BG128" s="350"/>
      <c r="BH128" s="350"/>
      <c r="BI128" s="350"/>
      <c r="BJ128" s="350"/>
      <c r="BK128" s="350"/>
      <c r="BL128" s="350"/>
      <c r="BM128" s="350"/>
      <c r="BN128" s="350"/>
      <c r="BO128" s="350"/>
      <c r="BP128" s="350"/>
      <c r="BQ128" s="350"/>
      <c r="BR128" s="350"/>
      <c r="BS128" s="350"/>
      <c r="BT128" s="350"/>
      <c r="BU128" s="350"/>
      <c r="BV128" s="350"/>
      <c r="BW128" s="350"/>
      <c r="BX128" s="350"/>
      <c r="BY128" s="350"/>
      <c r="BZ128" s="350"/>
      <c r="CA128" s="350"/>
      <c r="CB128" s="350"/>
      <c r="CC128" s="350"/>
      <c r="CD128" s="350"/>
      <c r="CE128" s="350"/>
      <c r="CF128" s="350"/>
      <c r="CG128" s="350"/>
      <c r="CH128" s="350"/>
      <c r="CI128" s="350"/>
      <c r="CJ128" s="350"/>
      <c r="CK128" s="350"/>
      <c r="CL128" s="350"/>
      <c r="CM128" s="350"/>
      <c r="CN128" s="350"/>
      <c r="CO128" s="350"/>
      <c r="CP128" s="350"/>
      <c r="CQ128" s="350"/>
      <c r="CR128" s="350"/>
      <c r="CS128" s="350"/>
      <c r="CT128" s="350"/>
      <c r="CU128" s="350"/>
      <c r="CV128" s="350"/>
      <c r="CW128" s="350"/>
      <c r="CX128" s="350"/>
      <c r="CY128" s="350"/>
      <c r="CZ128" s="350"/>
      <c r="DA128" s="350"/>
      <c r="DB128" s="350"/>
      <c r="DC128" s="350"/>
      <c r="DD128" s="350"/>
      <c r="DE128" s="350"/>
      <c r="DF128" s="350"/>
      <c r="DG128" s="350"/>
      <c r="DH128" s="350"/>
      <c r="DI128" s="350"/>
      <c r="DJ128" s="350"/>
      <c r="DK128" s="350"/>
      <c r="DL128" s="350"/>
      <c r="DM128" s="350"/>
      <c r="DN128" s="350"/>
      <c r="DO128" s="350"/>
      <c r="DP128" s="350"/>
      <c r="DQ128" s="350"/>
      <c r="DR128" s="350"/>
      <c r="DS128" s="350"/>
      <c r="DT128" s="350"/>
      <c r="DU128" s="350"/>
      <c r="DV128" s="350"/>
      <c r="DW128" s="350"/>
      <c r="DX128" s="350"/>
      <c r="DY128" s="350"/>
      <c r="DZ128" s="350"/>
      <c r="EA128" s="350"/>
      <c r="EB128" s="350"/>
      <c r="EC128" s="350"/>
      <c r="ED128" s="350"/>
      <c r="EE128" s="350"/>
      <c r="EF128" s="350"/>
      <c r="EG128" s="350"/>
      <c r="EH128" s="350"/>
      <c r="EI128" s="350"/>
      <c r="EJ128" s="350"/>
      <c r="EK128" s="350"/>
      <c r="EL128" s="350"/>
      <c r="EM128" s="350"/>
      <c r="EN128" s="350"/>
      <c r="EO128" s="350"/>
      <c r="EP128" s="350"/>
      <c r="EQ128" s="350"/>
      <c r="ER128" s="350"/>
      <c r="ES128" s="350"/>
      <c r="ET128" s="350"/>
      <c r="EU128" s="350"/>
      <c r="EV128" s="350"/>
      <c r="EW128" s="350"/>
      <c r="EX128" s="350"/>
      <c r="EY128" s="350"/>
      <c r="EZ128" s="350"/>
      <c r="FA128" s="350"/>
      <c r="FB128" s="350"/>
      <c r="FC128" s="350"/>
      <c r="FD128" s="350"/>
      <c r="FE128" s="350"/>
      <c r="FF128" s="350"/>
      <c r="FG128" s="350"/>
      <c r="FH128" s="350"/>
      <c r="FI128" s="350"/>
      <c r="FJ128" s="350"/>
      <c r="FK128" s="350"/>
      <c r="FL128" s="350"/>
      <c r="FM128" s="350"/>
      <c r="FN128" s="350"/>
      <c r="FO128" s="350"/>
      <c r="FP128" s="350"/>
      <c r="FQ128" s="350"/>
      <c r="FR128" s="350"/>
      <c r="FS128" s="350"/>
      <c r="FT128" s="350"/>
      <c r="FU128" s="350"/>
      <c r="FV128" s="350"/>
      <c r="FW128" s="350"/>
      <c r="FX128" s="350"/>
      <c r="FY128" s="350"/>
      <c r="FZ128" s="350"/>
    </row>
    <row r="129" spans="1:182" ht="12.75" thickTop="1" x14ac:dyDescent="0.2">
      <c r="A129" s="659" t="s">
        <v>87</v>
      </c>
      <c r="B129" s="391"/>
      <c r="C129" s="391"/>
      <c r="D129" s="391"/>
      <c r="E129" s="391"/>
      <c r="F129" s="391"/>
      <c r="G129" s="391"/>
      <c r="H129" s="660"/>
      <c r="I129" s="660"/>
      <c r="J129" s="660"/>
      <c r="K129" s="660"/>
      <c r="L129" s="661"/>
      <c r="M129" s="660"/>
      <c r="N129" s="660"/>
      <c r="O129" s="392"/>
      <c r="P129" s="392"/>
      <c r="Q129" s="392"/>
      <c r="R129" s="392"/>
      <c r="S129" s="392"/>
      <c r="T129" s="392"/>
      <c r="U129" s="392"/>
      <c r="V129" s="392"/>
      <c r="W129" s="392"/>
      <c r="X129" s="392"/>
      <c r="Y129" s="392"/>
      <c r="Z129" s="392"/>
      <c r="AA129" s="392"/>
      <c r="AB129" s="392"/>
      <c r="AC129" s="392"/>
      <c r="AD129" s="394"/>
      <c r="AE129" s="394"/>
      <c r="AF129" s="393"/>
      <c r="AG129" s="393"/>
    </row>
    <row r="130" spans="1:182" x14ac:dyDescent="0.2">
      <c r="A130" s="662" t="s">
        <v>144</v>
      </c>
      <c r="B130" s="386"/>
      <c r="C130" s="386"/>
      <c r="D130" s="387"/>
      <c r="E130" s="387"/>
      <c r="F130" s="386"/>
      <c r="G130" s="388"/>
      <c r="H130" s="388"/>
      <c r="I130" s="388"/>
      <c r="J130" s="386"/>
      <c r="K130" s="386"/>
      <c r="L130" s="386"/>
      <c r="M130" s="386"/>
      <c r="N130" s="445">
        <f>+N103+N112</f>
        <v>0</v>
      </c>
      <c r="O130" s="453">
        <f>+O103+O112</f>
        <v>1</v>
      </c>
      <c r="P130" s="386">
        <f>+P103+P112</f>
        <v>2</v>
      </c>
      <c r="Q130" s="446">
        <f>+Q103+Q112+Q124</f>
        <v>0</v>
      </c>
      <c r="R130" s="406">
        <f>+R103+R112+R124</f>
        <v>2</v>
      </c>
      <c r="S130" s="406">
        <f>+S103+S112+S124</f>
        <v>0</v>
      </c>
      <c r="T130" s="386">
        <f>+T103+T112+T124</f>
        <v>1</v>
      </c>
      <c r="U130" s="409">
        <f>+U103+U112+U124</f>
        <v>0</v>
      </c>
      <c r="V130" s="409">
        <f>+V103+V112+V124</f>
        <v>1</v>
      </c>
      <c r="W130" s="409">
        <f>+W103+W112+W124</f>
        <v>1</v>
      </c>
      <c r="X130" s="409">
        <f>+X103+X112+X124</f>
        <v>0</v>
      </c>
      <c r="Y130" s="409">
        <f>+Y103+Y112+Y124</f>
        <v>0</v>
      </c>
      <c r="Z130" s="409">
        <f>+Z103+Z112+Z124</f>
        <v>1</v>
      </c>
      <c r="AA130" s="731">
        <f>+AA103+AA112+AA124</f>
        <v>1</v>
      </c>
      <c r="AB130" s="737">
        <f>+AB103+AB112+AB124</f>
        <v>1</v>
      </c>
      <c r="AC130" s="458">
        <f>+AC103+AC112+AC124</f>
        <v>3</v>
      </c>
      <c r="AD130" s="492" t="str">
        <f t="shared" ref="AD130:AD136" si="195">IF(AC130&gt;20,(AC130-X130)/X130,"")</f>
        <v/>
      </c>
      <c r="AE130" s="389" t="str">
        <f t="shared" ref="AE130:AE136" si="196">IF(AC130&gt;20,(AC130-AB130)/AB130," ")</f>
        <v xml:space="preserve"> </v>
      </c>
      <c r="AF130" s="405">
        <f t="shared" ref="AF130:AF136" si="197">IF(AA130=0,"  ",IF(AA130=0,"  ",AVERAGE(AA130:AC130)))</f>
        <v>1.6666666666666667</v>
      </c>
      <c r="AG130" s="390" t="str">
        <f t="shared" ref="AG130:AG136" si="198">IF(S130=0,"  ",IF(AC130&gt;20,(AC130-S130)/S130," "))</f>
        <v xml:space="preserve">  </v>
      </c>
      <c r="AH130" s="538"/>
      <c r="AI130" s="538"/>
      <c r="AJ130" s="538"/>
      <c r="AK130" s="538"/>
      <c r="AL130" s="12"/>
      <c r="AM130" s="12"/>
      <c r="AN130" s="12"/>
      <c r="AO130" s="12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</row>
    <row r="131" spans="1:182" x14ac:dyDescent="0.2">
      <c r="A131" s="662" t="s">
        <v>89</v>
      </c>
      <c r="B131" s="386"/>
      <c r="C131" s="386"/>
      <c r="D131" s="387"/>
      <c r="E131" s="387"/>
      <c r="F131" s="386"/>
      <c r="G131" s="388"/>
      <c r="H131" s="388"/>
      <c r="I131" s="388"/>
      <c r="J131" s="386"/>
      <c r="K131" s="386"/>
      <c r="L131" s="386"/>
      <c r="M131" s="386"/>
      <c r="N131" s="446">
        <f>+N89+N88+N92+N97+N98+N102+N104+N105+N106+N109+N110+N111+N115+N116+N120+N123+N126+N127</f>
        <v>494</v>
      </c>
      <c r="O131" s="453">
        <f>+O89+O88+O92+O97+O98+O102+O104+O105+O106+O109+O110+O111+O115+O116+O120+O123+O126+O127</f>
        <v>543</v>
      </c>
      <c r="P131" s="386">
        <f>+P89+P88+P92+P97+P98+P102+P104+P105+P106+P109+P110+P111+P115+P116+P120+P123+P126+P127</f>
        <v>599</v>
      </c>
      <c r="Q131" s="446">
        <f>+Q89+Q88+Q92+Q97+Q98+Q102+Q104+Q105+Q106+Q109+Q110+Q111+Q115+Q116+Q120+Q123+Q126+Q127</f>
        <v>638</v>
      </c>
      <c r="R131" s="406">
        <f>+R89+R88+R92+R97+R98+R102+R104+R105+R106+R109+R110+R111+R115+R116+R120+R123+R126+R127</f>
        <v>618</v>
      </c>
      <c r="S131" s="406">
        <f>+S89+S88+S92+S97+S98+S102+S104+S105+S106+S109+S110+S111+S115+S116+S120+S123+S126+S127</f>
        <v>562</v>
      </c>
      <c r="T131" s="386">
        <f>+T89+T88+T92+T97+T98+T102+T104+T105+T106+T109+T110+T111+T115+T116+T120+T123+T126+T127</f>
        <v>643</v>
      </c>
      <c r="U131" s="410">
        <f>+U89+U88+U92+U97+U98+U102+U104+U105+U106+U109+U110+U111+U115+U116+U120+U123+U126+U127</f>
        <v>705</v>
      </c>
      <c r="V131" s="410">
        <f>+V89+V88+V92+V97+V98+V102+V104+V105+V106+V109+V110+V111+V115+V116+V120+V123+V126+V127</f>
        <v>738</v>
      </c>
      <c r="W131" s="410">
        <f>+W89+W88+W92+W97+W98+W102+W104+W105+W106+W109+W110+W111+W115+W116+W120+W123+W126+W127</f>
        <v>760</v>
      </c>
      <c r="X131" s="410">
        <f>+X89+X88+X92+X97+X98+X102+X104+X105+X106+X109+X110+X111+X115+X116+X120+X123+X126+X127</f>
        <v>743</v>
      </c>
      <c r="Y131" s="410">
        <f>+Y89+Y88+Y92+Y97+Y98+Y102+Y104+Y105+Y106+Y109+Y110+Y111+Y115+Y116+Y120+Y123+Y126+Y127</f>
        <v>767</v>
      </c>
      <c r="Z131" s="687">
        <f>+Z89+Z88+Z92+Z97+Z98+Z102+Z104+Z105+Z106+Z109+Z110+Z111+Z115+Z116+Z120+Z123+Z126+Z127</f>
        <v>804</v>
      </c>
      <c r="AA131" s="687">
        <f>+AA89+AA88+AA92+AA97+AA98+AA102+AA104+AA105+AA106+AA109+AA110+AA111+AA115+AA116+AA120+AA123+AA126+AA127</f>
        <v>731</v>
      </c>
      <c r="AB131" s="453">
        <f>+AB89+AB88+AB92+AB97+AB98+AB102+AB104+AB105+AB106+AB109+AB110+AB111+AB115+AB116+AB120+AB123+AB126+AB127</f>
        <v>644</v>
      </c>
      <c r="AC131" s="459">
        <f>+AC89+AC88+AC92+AC97+AC98+AC102+AC104+AC105+AC106+AC109+AC110+AC111+AC115+AC116+AC120+AC123+AC126+AC127</f>
        <v>642</v>
      </c>
      <c r="AD131" s="493">
        <f t="shared" si="195"/>
        <v>-0.13593539703903096</v>
      </c>
      <c r="AE131" s="389">
        <f t="shared" si="196"/>
        <v>-3.105590062111801E-3</v>
      </c>
      <c r="AF131" s="406">
        <f t="shared" si="197"/>
        <v>672.33333333333337</v>
      </c>
      <c r="AG131" s="390">
        <f t="shared" si="198"/>
        <v>0.14234875444839859</v>
      </c>
      <c r="AH131" s="538"/>
      <c r="AI131" s="538"/>
      <c r="AJ131" s="538"/>
      <c r="AK131" s="538"/>
      <c r="AL131" s="12"/>
      <c r="AM131" s="12"/>
      <c r="AN131" s="12"/>
      <c r="AO131" s="12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</row>
    <row r="132" spans="1:182" x14ac:dyDescent="0.2">
      <c r="A132" s="662" t="s">
        <v>90</v>
      </c>
      <c r="B132" s="386"/>
      <c r="C132" s="386"/>
      <c r="D132" s="387"/>
      <c r="E132" s="387"/>
      <c r="F132" s="386"/>
      <c r="G132" s="388"/>
      <c r="H132" s="388"/>
      <c r="I132" s="388"/>
      <c r="J132" s="386"/>
      <c r="K132" s="386"/>
      <c r="L132" s="386"/>
      <c r="M132" s="386"/>
      <c r="N132" s="446">
        <f>+N121+N122+N125</f>
        <v>0</v>
      </c>
      <c r="O132" s="453">
        <f>+O121+O122+O125</f>
        <v>0</v>
      </c>
      <c r="P132" s="386">
        <f>+P121+P122+P125</f>
        <v>0</v>
      </c>
      <c r="Q132" s="446">
        <f>+Q121+Q122+Q125</f>
        <v>0</v>
      </c>
      <c r="R132" s="406">
        <f>+R121+R122+R125</f>
        <v>0</v>
      </c>
      <c r="S132" s="406">
        <f>+S121+S122+S125</f>
        <v>0</v>
      </c>
      <c r="T132" s="386">
        <f>+T121+T122+T125</f>
        <v>0</v>
      </c>
      <c r="U132" s="410">
        <f>+U121+U122+U125</f>
        <v>0</v>
      </c>
      <c r="V132" s="410">
        <f>+V121+V122+V125</f>
        <v>0</v>
      </c>
      <c r="W132" s="410">
        <f>+W121+W122+W125</f>
        <v>3</v>
      </c>
      <c r="X132" s="410">
        <f>+X121+X122+X125</f>
        <v>11</v>
      </c>
      <c r="Y132" s="410">
        <f>+Y121+Y122+Y125</f>
        <v>14</v>
      </c>
      <c r="Z132" s="687">
        <f>+Z121+Z122+Z125</f>
        <v>23</v>
      </c>
      <c r="AA132" s="687">
        <f>+AA121+AA122+AA125</f>
        <v>16</v>
      </c>
      <c r="AB132" s="453">
        <f>+AB121+AB122+AB125</f>
        <v>14</v>
      </c>
      <c r="AC132" s="459">
        <f>+AC121+AC122+AC125</f>
        <v>15</v>
      </c>
      <c r="AD132" s="493" t="str">
        <f t="shared" si="195"/>
        <v/>
      </c>
      <c r="AE132" s="389" t="str">
        <f t="shared" si="196"/>
        <v xml:space="preserve"> </v>
      </c>
      <c r="AF132" s="406">
        <f t="shared" si="197"/>
        <v>15</v>
      </c>
      <c r="AG132" s="390" t="str">
        <f t="shared" si="198"/>
        <v xml:space="preserve">  </v>
      </c>
      <c r="AH132" s="538"/>
      <c r="AI132" s="538"/>
      <c r="AJ132" s="538"/>
      <c r="AK132" s="538"/>
      <c r="AL132" s="12"/>
      <c r="AM132" s="12"/>
      <c r="AN132" s="12"/>
      <c r="AO132" s="12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</row>
    <row r="133" spans="1:182" x14ac:dyDescent="0.2">
      <c r="A133" s="662" t="s">
        <v>91</v>
      </c>
      <c r="B133" s="386"/>
      <c r="C133" s="386"/>
      <c r="D133" s="387"/>
      <c r="E133" s="387"/>
      <c r="F133" s="386"/>
      <c r="G133" s="388"/>
      <c r="H133" s="388"/>
      <c r="I133" s="388"/>
      <c r="J133" s="386"/>
      <c r="K133" s="386"/>
      <c r="L133" s="386"/>
      <c r="M133" s="386"/>
      <c r="N133" s="447">
        <f>+N93+N119</f>
        <v>0</v>
      </c>
      <c r="O133" s="453">
        <f>+O93+O119</f>
        <v>0</v>
      </c>
      <c r="P133" s="386">
        <f>+P93+P119</f>
        <v>0</v>
      </c>
      <c r="Q133" s="446">
        <f>+Q93+Q119</f>
        <v>0</v>
      </c>
      <c r="R133" s="406">
        <f>+R93+R119</f>
        <v>10</v>
      </c>
      <c r="S133" s="406">
        <f>+S93+S119</f>
        <v>9</v>
      </c>
      <c r="T133" s="386">
        <f>+T93+T119</f>
        <v>38</v>
      </c>
      <c r="U133" s="410">
        <f>+U93+U119</f>
        <v>49</v>
      </c>
      <c r="V133" s="410">
        <f>+V93+V119</f>
        <v>66</v>
      </c>
      <c r="W133" s="410">
        <f>+W93+W119</f>
        <v>79</v>
      </c>
      <c r="X133" s="410">
        <f>+X93+X119</f>
        <v>80</v>
      </c>
      <c r="Y133" s="410">
        <f>+Y93+Y119</f>
        <v>80</v>
      </c>
      <c r="Z133" s="687">
        <f>+Z93+Z119</f>
        <v>76</v>
      </c>
      <c r="AA133" s="687">
        <f>+AA93+AA119</f>
        <v>65</v>
      </c>
      <c r="AB133" s="453">
        <f>+AB93+AB119</f>
        <v>63</v>
      </c>
      <c r="AC133" s="459">
        <f>+AC93+AC119</f>
        <v>56</v>
      </c>
      <c r="AD133" s="493">
        <f t="shared" si="195"/>
        <v>-0.3</v>
      </c>
      <c r="AE133" s="389">
        <f t="shared" si="196"/>
        <v>-0.1111111111111111</v>
      </c>
      <c r="AF133" s="406">
        <f t="shared" si="197"/>
        <v>61.333333333333336</v>
      </c>
      <c r="AG133" s="390">
        <f t="shared" si="198"/>
        <v>5.2222222222222223</v>
      </c>
      <c r="AH133" s="538"/>
      <c r="AI133" s="538"/>
      <c r="AJ133" s="538"/>
      <c r="AK133" s="538"/>
      <c r="AL133" s="12"/>
      <c r="AM133" s="12"/>
      <c r="AN133" s="12"/>
      <c r="AO133" s="12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</row>
    <row r="134" spans="1:182" x14ac:dyDescent="0.2">
      <c r="A134" s="662" t="s">
        <v>143</v>
      </c>
      <c r="B134" s="386"/>
      <c r="C134" s="386"/>
      <c r="D134" s="387"/>
      <c r="E134" s="387"/>
      <c r="F134" s="386"/>
      <c r="G134" s="388"/>
      <c r="H134" s="388"/>
      <c r="I134" s="388"/>
      <c r="J134" s="386"/>
      <c r="K134" s="386"/>
      <c r="L134" s="386"/>
      <c r="M134" s="386"/>
      <c r="N134" s="447"/>
      <c r="O134" s="453"/>
      <c r="P134" s="386"/>
      <c r="Q134" s="446"/>
      <c r="R134" s="406"/>
      <c r="S134" s="406">
        <f>S94</f>
        <v>0</v>
      </c>
      <c r="T134" s="386"/>
      <c r="U134" s="688"/>
      <c r="V134" s="688"/>
      <c r="W134" s="688"/>
      <c r="X134" s="688">
        <f>X94</f>
        <v>0</v>
      </c>
      <c r="Y134" s="688">
        <f>Y94</f>
        <v>0</v>
      </c>
      <c r="Z134" s="688">
        <f>Z94</f>
        <v>0</v>
      </c>
      <c r="AA134" s="688">
        <f>AA94</f>
        <v>0</v>
      </c>
      <c r="AB134" s="738">
        <f>AB94</f>
        <v>0</v>
      </c>
      <c r="AC134" s="460">
        <f>AC94</f>
        <v>2</v>
      </c>
      <c r="AD134" s="493" t="str">
        <f t="shared" ref="AD134" si="199">IF(AC134&gt;20,(AC134-X134)/X134,"")</f>
        <v/>
      </c>
      <c r="AE134" s="389" t="str">
        <f t="shared" ref="AE134" si="200">IF(AC134&gt;20,(AC134-AB134)/AB134," ")</f>
        <v xml:space="preserve"> </v>
      </c>
      <c r="AF134" s="406" t="str">
        <f t="shared" ref="AF134" si="201">IF(AA134=0,"  ",IF(AA134=0,"  ",AVERAGE(AA134:AC134)))</f>
        <v xml:space="preserve">  </v>
      </c>
      <c r="AG134" s="390" t="str">
        <f t="shared" ref="AG134" si="202">IF(S134=0,"  ",IF(AC134&gt;20,(AC134-S134)/S134," "))</f>
        <v xml:space="preserve">  </v>
      </c>
      <c r="AH134" s="538"/>
      <c r="AI134" s="538"/>
      <c r="AJ134" s="538"/>
      <c r="AK134" s="538"/>
      <c r="AL134" s="12"/>
      <c r="AM134" s="12"/>
      <c r="AN134" s="12"/>
      <c r="AO134" s="12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</row>
    <row r="135" spans="1:182" x14ac:dyDescent="0.2">
      <c r="A135" s="663" t="s">
        <v>47</v>
      </c>
      <c r="B135" s="395">
        <v>225</v>
      </c>
      <c r="C135" s="396">
        <v>228</v>
      </c>
      <c r="D135" s="397">
        <v>229</v>
      </c>
      <c r="E135" s="398">
        <v>235</v>
      </c>
      <c r="F135" s="395">
        <v>211</v>
      </c>
      <c r="G135" s="399">
        <v>227</v>
      </c>
      <c r="H135" s="257">
        <v>211</v>
      </c>
      <c r="I135" s="400">
        <v>210</v>
      </c>
      <c r="J135" s="401">
        <v>176</v>
      </c>
      <c r="K135" s="402">
        <v>140</v>
      </c>
      <c r="L135" s="395">
        <v>158</v>
      </c>
      <c r="M135" s="395">
        <v>127</v>
      </c>
      <c r="N135" s="448">
        <v>93</v>
      </c>
      <c r="O135" s="401">
        <v>103</v>
      </c>
      <c r="P135" s="451">
        <v>90</v>
      </c>
      <c r="Q135" s="714">
        <v>76</v>
      </c>
      <c r="R135" s="530">
        <v>58</v>
      </c>
      <c r="S135" s="530">
        <v>68</v>
      </c>
      <c r="T135" s="451">
        <v>91</v>
      </c>
      <c r="U135" s="403">
        <v>68</v>
      </c>
      <c r="V135" s="403">
        <v>82</v>
      </c>
      <c r="W135" s="403">
        <v>89</v>
      </c>
      <c r="X135" s="403">
        <v>83</v>
      </c>
      <c r="Y135" s="403">
        <v>70</v>
      </c>
      <c r="Z135" s="403">
        <v>70</v>
      </c>
      <c r="AA135" s="403">
        <v>62</v>
      </c>
      <c r="AB135" s="703">
        <v>23</v>
      </c>
      <c r="AC135" s="519">
        <v>31</v>
      </c>
      <c r="AD135" s="495">
        <f t="shared" si="195"/>
        <v>-0.62650602409638556</v>
      </c>
      <c r="AE135" s="407">
        <f t="shared" si="196"/>
        <v>0.34782608695652173</v>
      </c>
      <c r="AF135" s="404">
        <f t="shared" si="197"/>
        <v>38.666666666666664</v>
      </c>
      <c r="AG135" s="408">
        <f t="shared" si="198"/>
        <v>-0.54411764705882348</v>
      </c>
      <c r="AH135" s="538"/>
      <c r="AI135" s="538"/>
      <c r="AJ135" s="538"/>
      <c r="AK135" s="538"/>
      <c r="AL135" s="12"/>
      <c r="AM135" s="12"/>
      <c r="AN135" s="12"/>
      <c r="AO135" s="12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</row>
    <row r="136" spans="1:182" ht="12.75" thickBot="1" x14ac:dyDescent="0.25">
      <c r="A136" s="664" t="s">
        <v>62</v>
      </c>
      <c r="B136" s="373">
        <f>+B135+B128+B117+B113+B107+B100</f>
        <v>653</v>
      </c>
      <c r="C136" s="374">
        <f>+C135+C128+C117+C113+C107+C100</f>
        <v>631</v>
      </c>
      <c r="D136" s="375">
        <f>+D135+D128+D117+D113+D107+D100</f>
        <v>546</v>
      </c>
      <c r="E136" s="376">
        <f>+E135+E128+E117+E113+E107+E100</f>
        <v>524</v>
      </c>
      <c r="F136" s="373">
        <f>+F135+F128+F117+F113+F107+F100</f>
        <v>528</v>
      </c>
      <c r="G136" s="377">
        <f>+G135+G128+G117+G113+G107+G100</f>
        <v>608</v>
      </c>
      <c r="H136" s="378">
        <f>+H135+H128+H117+H113+H107+H100</f>
        <v>627</v>
      </c>
      <c r="I136" s="379">
        <f>+I135+I128+I117+I113+I107+I100</f>
        <v>600</v>
      </c>
      <c r="J136" s="380">
        <f>+J135+J128+J117+J113+J107+J100</f>
        <v>558</v>
      </c>
      <c r="K136" s="381">
        <f>+K135+K128+K117+K113+K107+K100</f>
        <v>548</v>
      </c>
      <c r="L136" s="373">
        <f>+L135+L128+L117+L113+L107+L100</f>
        <v>567</v>
      </c>
      <c r="M136" s="373">
        <f>+M135+M128+M117+M113+M107+M100</f>
        <v>616</v>
      </c>
      <c r="N136" s="381">
        <f>+N135+N128+N117+N113+N107+N100</f>
        <v>549</v>
      </c>
      <c r="O136" s="380">
        <f>+O135+O128+O117+O113+O107+O100</f>
        <v>598</v>
      </c>
      <c r="P136" s="383">
        <f>+P135+P128+P117+P113+P107+P100</f>
        <v>644</v>
      </c>
      <c r="Q136" s="381">
        <f>+Q135+Q128+Q117+Q113+Q107+Q100</f>
        <v>663</v>
      </c>
      <c r="R136" s="382">
        <f>+R135+R128+R117+R113+R107+R100</f>
        <v>688</v>
      </c>
      <c r="S136" s="382">
        <f>+S135+S128+S117+S113+S107+S100</f>
        <v>639</v>
      </c>
      <c r="T136" s="383">
        <f>+T135+T128+T117+T113+T107+T100</f>
        <v>773</v>
      </c>
      <c r="U136" s="383">
        <f>+U135+U128+U117+U113+U107+U100</f>
        <v>822</v>
      </c>
      <c r="V136" s="383">
        <f>+V135+V128+V117+V113+V107+V100</f>
        <v>887</v>
      </c>
      <c r="W136" s="383">
        <f>+W135+W128+W117+W113+W107+W100</f>
        <v>932</v>
      </c>
      <c r="X136" s="383">
        <f>+X135+X128+X117+X113+X107+X100</f>
        <v>917</v>
      </c>
      <c r="Y136" s="383">
        <f>+Y135+Y128+Y117+Y113+Y107+Y100</f>
        <v>931</v>
      </c>
      <c r="Z136" s="686">
        <f>+Z135+Z128+Z117+Z113+Z107+Z100</f>
        <v>974</v>
      </c>
      <c r="AA136" s="227">
        <f>+AA135+AA128+AA117+AA113+AA107+AA100</f>
        <v>875</v>
      </c>
      <c r="AB136" s="380">
        <f>+AB135+AB128+AB117+AB113+AB107+AB100</f>
        <v>745</v>
      </c>
      <c r="AC136" s="382">
        <f>+AC135+AC128+AC117+AC113+AC107+AC100</f>
        <v>749</v>
      </c>
      <c r="AD136" s="496">
        <f t="shared" si="195"/>
        <v>-0.18320610687022901</v>
      </c>
      <c r="AE136" s="384">
        <f t="shared" si="196"/>
        <v>5.3691275167785232E-3</v>
      </c>
      <c r="AF136" s="382">
        <f t="shared" si="197"/>
        <v>789.66666666666663</v>
      </c>
      <c r="AG136" s="385">
        <f t="shared" si="198"/>
        <v>0.17214397496087636</v>
      </c>
    </row>
    <row r="137" spans="1:182" ht="13.5" thickTop="1" thickBot="1" x14ac:dyDescent="0.25">
      <c r="A137" s="665"/>
      <c r="B137" s="330"/>
      <c r="C137" s="330"/>
      <c r="D137" s="331"/>
      <c r="E137" s="331"/>
      <c r="F137" s="330"/>
      <c r="G137" s="332"/>
      <c r="H137" s="332"/>
      <c r="I137" s="332"/>
      <c r="J137" s="330"/>
      <c r="K137" s="330"/>
      <c r="L137" s="330"/>
      <c r="M137" s="330"/>
      <c r="N137" s="330"/>
      <c r="O137" s="330"/>
      <c r="P137" s="330"/>
      <c r="Q137" s="330"/>
      <c r="R137" s="330"/>
      <c r="S137" s="330"/>
      <c r="T137" s="330"/>
      <c r="U137" s="330"/>
      <c r="V137" s="330"/>
      <c r="W137" s="330"/>
      <c r="X137" s="330"/>
      <c r="Y137" s="330"/>
      <c r="Z137" s="330"/>
      <c r="AA137" s="330"/>
      <c r="AB137" s="330"/>
      <c r="AC137" s="330"/>
      <c r="AD137" s="333"/>
      <c r="AE137" s="333"/>
      <c r="AF137" s="330"/>
      <c r="AG137" s="334"/>
    </row>
    <row r="138" spans="1:182" ht="14.25" thickTop="1" thickBot="1" x14ac:dyDescent="0.25">
      <c r="A138" s="666" t="s">
        <v>63</v>
      </c>
      <c r="B138" s="341">
        <f>+B136+B78</f>
        <v>5947</v>
      </c>
      <c r="C138" s="341">
        <f>+C136+C78</f>
        <v>6022</v>
      </c>
      <c r="D138" s="342">
        <f>+D136+D78</f>
        <v>6080</v>
      </c>
      <c r="E138" s="342">
        <f>+E136+E78</f>
        <v>6060</v>
      </c>
      <c r="F138" s="341">
        <f>+F136+F78</f>
        <v>6411</v>
      </c>
      <c r="G138" s="343">
        <f>+G136+G78</f>
        <v>6668</v>
      </c>
      <c r="H138" s="343">
        <f>+H136+H78</f>
        <v>6833</v>
      </c>
      <c r="I138" s="343">
        <f>+I136+I78</f>
        <v>6799</v>
      </c>
      <c r="J138" s="341">
        <f>+J136+J78</f>
        <v>6924</v>
      </c>
      <c r="K138" s="341">
        <f>+K136+K78</f>
        <v>6985</v>
      </c>
      <c r="L138" s="341">
        <f>+L136+L78</f>
        <v>7358</v>
      </c>
      <c r="M138" s="344">
        <f>+M136+M78</f>
        <v>7557</v>
      </c>
      <c r="N138" s="449">
        <f>+N136+N78</f>
        <v>7830</v>
      </c>
      <c r="O138" s="454">
        <f>+O136+O78</f>
        <v>8155</v>
      </c>
      <c r="P138" s="345">
        <f>+P136+P78</f>
        <v>8350</v>
      </c>
      <c r="Q138" s="449">
        <f>+Q136+Q78</f>
        <v>8555</v>
      </c>
      <c r="R138" s="347">
        <f>+R136+R78</f>
        <v>8657</v>
      </c>
      <c r="S138" s="347">
        <f>+S136+S78</f>
        <v>8643</v>
      </c>
      <c r="T138" s="715">
        <f>+T136+T78</f>
        <v>8770</v>
      </c>
      <c r="U138" s="341">
        <f>+U136+U78</f>
        <v>8671</v>
      </c>
      <c r="V138" s="341">
        <f>+V136+V78</f>
        <v>8748</v>
      </c>
      <c r="W138" s="341">
        <f>+W136+W78</f>
        <v>8714</v>
      </c>
      <c r="X138" s="341">
        <f>+X136+X78</f>
        <v>8567</v>
      </c>
      <c r="Y138" s="341">
        <f>+Y136+Y78</f>
        <v>8617</v>
      </c>
      <c r="Z138" s="344">
        <f>+Z136+Z78</f>
        <v>8124</v>
      </c>
      <c r="AA138" s="344">
        <f>+AA136+AA78</f>
        <v>7570</v>
      </c>
      <c r="AB138" s="702">
        <f>+AB136+AB78</f>
        <v>7123</v>
      </c>
      <c r="AC138" s="347">
        <f>+AC136+AC78</f>
        <v>7030</v>
      </c>
      <c r="AD138" s="497">
        <f>IF(AC138&gt;20,(AC138-X138)/X138,"")</f>
        <v>-0.17940936150344344</v>
      </c>
      <c r="AE138" s="346">
        <f t="shared" ref="AE138" si="203">IF(AC138&gt;20,(AC138-AB138)/AB138," ")</f>
        <v>-1.3056296504281903E-2</v>
      </c>
      <c r="AF138" s="347">
        <f>IF(AA138=0,"  ",IF(AA138=0,"  ",AVERAGE(AA138:AC138)))</f>
        <v>7241</v>
      </c>
      <c r="AG138" s="348">
        <f>IF(S138=0,"  ",IF(AC138&gt;20,(AC138-S138)/S138," "))</f>
        <v>-0.18662501446257088</v>
      </c>
    </row>
    <row r="139" spans="1:182" ht="12.75" thickTop="1" x14ac:dyDescent="0.2">
      <c r="A139" s="667" t="s">
        <v>118</v>
      </c>
      <c r="B139" s="335"/>
      <c r="C139" s="335"/>
      <c r="D139" s="668"/>
      <c r="E139" s="668"/>
      <c r="F139" s="669"/>
      <c r="G139" s="669"/>
      <c r="H139" s="670"/>
      <c r="I139" s="670"/>
      <c r="J139" s="670"/>
      <c r="K139" s="671"/>
      <c r="L139" s="672"/>
      <c r="M139" s="745"/>
      <c r="N139" s="745"/>
      <c r="O139" s="745"/>
      <c r="P139" s="745"/>
      <c r="Q139" s="745"/>
      <c r="R139" s="671"/>
      <c r="S139" s="671"/>
      <c r="T139" s="671"/>
      <c r="U139" s="671"/>
      <c r="V139" s="671"/>
      <c r="W139" s="671"/>
      <c r="X139" s="671"/>
      <c r="Y139" s="671"/>
      <c r="Z139" s="671"/>
      <c r="AA139" s="671"/>
      <c r="AB139" s="671"/>
      <c r="AC139" s="671"/>
      <c r="AD139" s="673"/>
      <c r="AE139" s="674"/>
      <c r="AF139" s="675"/>
      <c r="AG139" s="676"/>
    </row>
    <row r="140" spans="1:182" x14ac:dyDescent="0.2">
      <c r="A140" s="667" t="s">
        <v>119</v>
      </c>
      <c r="B140" s="677"/>
      <c r="C140" s="677"/>
      <c r="D140" s="678"/>
      <c r="E140" s="678"/>
      <c r="F140" s="335"/>
      <c r="G140" s="335"/>
      <c r="H140" s="679"/>
      <c r="I140" s="679"/>
      <c r="J140" s="680"/>
      <c r="K140" s="679"/>
      <c r="L140" s="681"/>
      <c r="M140" s="679"/>
      <c r="N140" s="679"/>
      <c r="O140" s="682"/>
      <c r="P140" s="682"/>
      <c r="Q140" s="682"/>
      <c r="R140" s="682"/>
      <c r="S140" s="682"/>
      <c r="T140" s="682"/>
      <c r="U140" s="682"/>
      <c r="V140" s="682"/>
      <c r="W140" s="682"/>
      <c r="X140" s="682"/>
      <c r="Y140" s="682"/>
      <c r="Z140" s="682"/>
      <c r="AA140" s="682"/>
      <c r="AB140" s="682"/>
      <c r="AC140" s="682"/>
      <c r="AD140" s="673"/>
      <c r="AE140" s="674"/>
      <c r="AF140" s="673"/>
    </row>
    <row r="141" spans="1:182" ht="14.25" x14ac:dyDescent="0.2">
      <c r="A141" s="683" t="s">
        <v>127</v>
      </c>
      <c r="X141" s="339"/>
      <c r="Y141" s="339"/>
      <c r="Z141" s="339"/>
      <c r="AA141" s="339"/>
      <c r="AB141" s="339"/>
      <c r="AC141" s="339"/>
    </row>
    <row r="142" spans="1:182" ht="15" x14ac:dyDescent="0.25">
      <c r="A142" s="683" t="s">
        <v>126</v>
      </c>
    </row>
    <row r="143" spans="1:182" x14ac:dyDescent="0.2">
      <c r="A143" s="683"/>
    </row>
  </sheetData>
  <sortState ref="A113:GC120">
    <sortCondition ref="A113:A120"/>
  </sortState>
  <mergeCells count="3">
    <mergeCell ref="M139:Q139"/>
    <mergeCell ref="A2:AG2"/>
    <mergeCell ref="A81:AG81"/>
  </mergeCells>
  <printOptions horizontalCentered="1"/>
  <pageMargins left="0.2" right="0.2" top="0.5" bottom="0.5" header="0.67" footer="0.25"/>
  <pageSetup scale="80" orientation="portrait" r:id="rId1"/>
  <headerFooter alignWithMargins="0">
    <oddFooter>&amp;L&amp;"Times New Roman,Regular"&amp;8Source: Fall EIS File&amp;C&amp;"Times New Roman,Bold"&amp;11 C-1.0&amp;R&amp;P of &amp;N</oddFooter>
  </headerFooter>
  <rowBreaks count="1" manualBreakCount="1">
    <brk id="79" max="3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C3387-542F-42AF-8244-D90E24A92264}">
  <dimension ref="A1:FZ127"/>
  <sheetViews>
    <sheetView showGridLines="0" topLeftCell="A29" zoomScaleNormal="100" zoomScaleSheetLayoutView="75" workbookViewId="0">
      <selection activeCell="AO65" sqref="AO65"/>
    </sheetView>
  </sheetViews>
  <sheetFormatPr defaultRowHeight="12" x14ac:dyDescent="0.2"/>
  <cols>
    <col min="1" max="1" width="49.28515625" style="337" customWidth="1"/>
    <col min="2" max="7" width="7.7109375" style="337" hidden="1" customWidth="1"/>
    <col min="8" max="11" width="7.7109375" style="684" hidden="1" customWidth="1"/>
    <col min="12" max="12" width="7.7109375" style="685" hidden="1" customWidth="1"/>
    <col min="13" max="14" width="7.7109375" style="684" hidden="1" customWidth="1"/>
    <col min="15" max="16" width="7.7109375" style="338" hidden="1" customWidth="1"/>
    <col min="17" max="17" width="6.7109375" style="338" hidden="1" customWidth="1"/>
    <col min="18" max="18" width="6.7109375" style="338" customWidth="1"/>
    <col min="19" max="20" width="6.7109375" style="338" hidden="1" customWidth="1"/>
    <col min="21" max="22" width="7.7109375" style="338" hidden="1" customWidth="1"/>
    <col min="23" max="23" width="7.7109375" style="338" bestFit="1" customWidth="1"/>
    <col min="24" max="25" width="7.7109375" style="338" customWidth="1"/>
    <col min="26" max="26" width="8.42578125" style="338" bestFit="1" customWidth="1"/>
    <col min="27" max="27" width="8.7109375" style="338" customWidth="1"/>
    <col min="28" max="28" width="8.42578125" style="338" customWidth="1"/>
    <col min="29" max="29" width="10.140625" style="19" bestFit="1" customWidth="1"/>
    <col min="30" max="30" width="6.85546875" style="340" bestFit="1" customWidth="1"/>
    <col min="31" max="31" width="7.7109375" style="19" bestFit="1" customWidth="1"/>
    <col min="32" max="32" width="7.42578125" style="336" bestFit="1" customWidth="1"/>
    <col min="33" max="33" width="7.85546875" style="554" customWidth="1"/>
    <col min="34" max="34" width="9.42578125" style="552" customWidth="1"/>
    <col min="35" max="36" width="9.140625" style="552" customWidth="1"/>
    <col min="37" max="41" width="9.140625" style="17" customWidth="1"/>
    <col min="42" max="16384" width="9.140625" style="8"/>
  </cols>
  <sheetData>
    <row r="1" spans="1:182" ht="15.75" x14ac:dyDescent="0.25">
      <c r="A1" s="555" t="s">
        <v>122</v>
      </c>
      <c r="B1" s="555"/>
      <c r="C1" s="555"/>
      <c r="D1" s="556"/>
      <c r="E1" s="556"/>
      <c r="F1" s="557"/>
      <c r="G1" s="556"/>
      <c r="H1" s="558"/>
      <c r="I1" s="558"/>
      <c r="J1" s="558"/>
      <c r="K1" s="558"/>
      <c r="L1" s="559"/>
      <c r="M1" s="558"/>
      <c r="N1" s="558"/>
      <c r="O1" s="558"/>
      <c r="P1" s="558"/>
      <c r="Q1" s="558"/>
      <c r="R1" s="558"/>
      <c r="S1" s="558"/>
      <c r="T1" s="558"/>
      <c r="U1" s="558"/>
      <c r="V1" s="558"/>
      <c r="W1" s="558"/>
      <c r="X1" s="558"/>
      <c r="Y1" s="558"/>
      <c r="Z1" s="558"/>
      <c r="AA1" s="558"/>
      <c r="AB1" s="558"/>
      <c r="AC1" s="556"/>
      <c r="AD1" s="560"/>
      <c r="AE1" s="354"/>
      <c r="AF1" s="357"/>
      <c r="AG1" s="533"/>
      <c r="AH1" s="534"/>
      <c r="AI1" s="534"/>
      <c r="AJ1" s="534"/>
      <c r="AK1" s="355"/>
      <c r="AL1" s="355"/>
      <c r="AM1" s="355"/>
      <c r="AN1" s="355"/>
      <c r="AO1" s="355"/>
      <c r="AP1" s="353"/>
      <c r="AQ1" s="353"/>
      <c r="AR1" s="353"/>
      <c r="AS1" s="353"/>
      <c r="AT1" s="353"/>
      <c r="AU1" s="353"/>
      <c r="AV1" s="353"/>
      <c r="AW1" s="353"/>
      <c r="AX1" s="353"/>
      <c r="AY1" s="353"/>
      <c r="AZ1" s="353"/>
      <c r="BA1" s="353"/>
      <c r="BB1" s="353"/>
      <c r="BC1" s="353"/>
      <c r="BD1" s="353"/>
      <c r="BE1" s="353"/>
      <c r="BF1" s="353"/>
      <c r="BG1" s="353"/>
      <c r="BH1" s="353"/>
      <c r="BI1" s="353"/>
      <c r="BJ1" s="353"/>
      <c r="BK1" s="353"/>
      <c r="BL1" s="353"/>
      <c r="BM1" s="353"/>
      <c r="BN1" s="353"/>
      <c r="BO1" s="353"/>
      <c r="BP1" s="353"/>
      <c r="BQ1" s="353"/>
      <c r="BR1" s="353"/>
      <c r="BS1" s="353"/>
      <c r="BT1" s="353"/>
      <c r="BU1" s="353"/>
      <c r="BV1" s="353"/>
      <c r="BW1" s="353"/>
      <c r="BX1" s="353"/>
      <c r="BY1" s="353"/>
      <c r="BZ1" s="353"/>
      <c r="CA1" s="353"/>
      <c r="CB1" s="353"/>
      <c r="CC1" s="353"/>
      <c r="CD1" s="353"/>
      <c r="CE1" s="353"/>
      <c r="CF1" s="353"/>
      <c r="CG1" s="353"/>
      <c r="CH1" s="353"/>
      <c r="CI1" s="353"/>
      <c r="CJ1" s="353"/>
      <c r="CK1" s="353"/>
      <c r="CL1" s="353"/>
      <c r="CM1" s="353"/>
      <c r="CN1" s="353"/>
      <c r="CO1" s="353"/>
      <c r="CP1" s="353"/>
      <c r="CQ1" s="353"/>
      <c r="CR1" s="353"/>
      <c r="CS1" s="353"/>
      <c r="CT1" s="353"/>
      <c r="CU1" s="353"/>
      <c r="CV1" s="353"/>
      <c r="CW1" s="353"/>
      <c r="CX1" s="353"/>
      <c r="CY1" s="353"/>
      <c r="CZ1" s="353"/>
      <c r="DA1" s="353"/>
      <c r="DB1" s="353"/>
      <c r="DC1" s="353"/>
      <c r="DD1" s="353"/>
      <c r="DE1" s="353"/>
      <c r="DF1" s="353"/>
      <c r="DG1" s="353"/>
      <c r="DH1" s="353"/>
      <c r="DI1" s="353"/>
      <c r="DJ1" s="353"/>
      <c r="DK1" s="353"/>
      <c r="DL1" s="353"/>
      <c r="DM1" s="353"/>
      <c r="DN1" s="353"/>
      <c r="DO1" s="353"/>
      <c r="DP1" s="353"/>
      <c r="DQ1" s="353"/>
      <c r="DR1" s="353"/>
      <c r="DS1" s="353"/>
      <c r="DT1" s="353"/>
      <c r="DU1" s="353"/>
      <c r="DV1" s="353"/>
      <c r="DW1" s="353"/>
      <c r="DX1" s="353"/>
      <c r="DY1" s="353"/>
      <c r="DZ1" s="353"/>
      <c r="EA1" s="353"/>
      <c r="EB1" s="353"/>
      <c r="EC1" s="353"/>
      <c r="ED1" s="353"/>
      <c r="EE1" s="353"/>
      <c r="EF1" s="353"/>
      <c r="EG1" s="353"/>
      <c r="EH1" s="353"/>
      <c r="EI1" s="353"/>
      <c r="EJ1" s="353"/>
      <c r="EK1" s="353"/>
      <c r="EL1" s="353"/>
      <c r="EM1" s="353"/>
      <c r="EN1" s="353"/>
      <c r="EO1" s="353"/>
      <c r="EP1" s="353"/>
      <c r="EQ1" s="353"/>
      <c r="ER1" s="353"/>
      <c r="ES1" s="353"/>
      <c r="ET1" s="353"/>
      <c r="EU1" s="353"/>
      <c r="EV1" s="353"/>
      <c r="EW1" s="353"/>
      <c r="EX1" s="353"/>
      <c r="EY1" s="353"/>
      <c r="EZ1" s="353"/>
      <c r="FA1" s="353"/>
      <c r="FB1" s="353"/>
      <c r="FC1" s="353"/>
      <c r="FD1" s="353"/>
      <c r="FE1" s="353"/>
      <c r="FF1" s="353"/>
      <c r="FG1" s="353"/>
      <c r="FH1" s="353"/>
      <c r="FI1" s="353"/>
      <c r="FJ1" s="353"/>
      <c r="FK1" s="353"/>
      <c r="FL1" s="353"/>
      <c r="FM1" s="353"/>
      <c r="FN1" s="353"/>
      <c r="FO1" s="353"/>
      <c r="FP1" s="353"/>
      <c r="FQ1" s="353"/>
      <c r="FR1" s="353"/>
      <c r="FS1" s="353"/>
      <c r="FT1" s="353"/>
      <c r="FU1" s="353"/>
      <c r="FV1" s="353"/>
      <c r="FW1" s="353"/>
      <c r="FX1" s="353"/>
      <c r="FY1" s="353"/>
      <c r="FZ1" s="353"/>
    </row>
    <row r="2" spans="1:182" ht="2.25" customHeight="1" x14ac:dyDescent="0.25">
      <c r="A2" s="746"/>
      <c r="B2" s="746"/>
      <c r="C2" s="746"/>
      <c r="D2" s="746"/>
      <c r="E2" s="746"/>
      <c r="F2" s="746"/>
      <c r="G2" s="746"/>
      <c r="H2" s="746"/>
      <c r="I2" s="746"/>
      <c r="J2" s="746"/>
      <c r="K2" s="746"/>
      <c r="L2" s="746"/>
      <c r="M2" s="746"/>
      <c r="N2" s="746"/>
      <c r="O2" s="746"/>
      <c r="P2" s="746"/>
      <c r="Q2" s="746"/>
      <c r="R2" s="746"/>
      <c r="S2" s="746"/>
      <c r="T2" s="746"/>
      <c r="U2" s="746"/>
      <c r="V2" s="746"/>
      <c r="W2" s="746"/>
      <c r="X2" s="746"/>
      <c r="Y2" s="746"/>
      <c r="Z2" s="746"/>
      <c r="AA2" s="746"/>
      <c r="AB2" s="746"/>
      <c r="AC2" s="746"/>
      <c r="AD2" s="746"/>
      <c r="AE2" s="746"/>
      <c r="AF2" s="746"/>
      <c r="AG2" s="533"/>
      <c r="AH2" s="534"/>
      <c r="AI2" s="534"/>
      <c r="AJ2" s="534"/>
      <c r="AK2" s="355"/>
      <c r="AL2" s="355"/>
      <c r="AM2" s="355"/>
      <c r="AN2" s="355"/>
      <c r="AO2" s="355"/>
      <c r="AP2" s="353"/>
      <c r="AQ2" s="353"/>
      <c r="AR2" s="353"/>
      <c r="AS2" s="353"/>
      <c r="AT2" s="353"/>
      <c r="AU2" s="353"/>
      <c r="AV2" s="353"/>
      <c r="AW2" s="353"/>
      <c r="AX2" s="353"/>
      <c r="AY2" s="353"/>
      <c r="AZ2" s="353"/>
      <c r="BA2" s="353"/>
      <c r="BB2" s="353"/>
      <c r="BC2" s="353"/>
      <c r="BD2" s="353"/>
      <c r="BE2" s="353"/>
      <c r="BF2" s="353"/>
      <c r="BG2" s="353"/>
      <c r="BH2" s="353"/>
      <c r="BI2" s="353"/>
      <c r="BJ2" s="353"/>
      <c r="BK2" s="353"/>
      <c r="BL2" s="353"/>
      <c r="BM2" s="353"/>
      <c r="BN2" s="353"/>
      <c r="BO2" s="353"/>
      <c r="BP2" s="353"/>
      <c r="BQ2" s="353"/>
      <c r="BR2" s="353"/>
      <c r="BS2" s="353"/>
      <c r="BT2" s="353"/>
      <c r="BU2" s="353"/>
      <c r="BV2" s="353"/>
      <c r="BW2" s="353"/>
      <c r="BX2" s="353"/>
      <c r="BY2" s="353"/>
      <c r="BZ2" s="353"/>
      <c r="CA2" s="353"/>
      <c r="CB2" s="353"/>
      <c r="CC2" s="353"/>
      <c r="CD2" s="353"/>
      <c r="CE2" s="353"/>
      <c r="CF2" s="353"/>
      <c r="CG2" s="353"/>
      <c r="CH2" s="353"/>
      <c r="CI2" s="353"/>
      <c r="CJ2" s="353"/>
      <c r="CK2" s="353"/>
      <c r="CL2" s="353"/>
      <c r="CM2" s="353"/>
      <c r="CN2" s="353"/>
      <c r="CO2" s="353"/>
      <c r="CP2" s="353"/>
      <c r="CQ2" s="353"/>
      <c r="CR2" s="353"/>
      <c r="CS2" s="353"/>
      <c r="CT2" s="353"/>
      <c r="CU2" s="353"/>
      <c r="CV2" s="353"/>
      <c r="CW2" s="353"/>
      <c r="CX2" s="353"/>
      <c r="CY2" s="353"/>
      <c r="CZ2" s="353"/>
      <c r="DA2" s="353"/>
      <c r="DB2" s="353"/>
      <c r="DC2" s="353"/>
      <c r="DD2" s="353"/>
      <c r="DE2" s="353"/>
      <c r="DF2" s="353"/>
      <c r="DG2" s="353"/>
      <c r="DH2" s="353"/>
      <c r="DI2" s="353"/>
      <c r="DJ2" s="353"/>
      <c r="DK2" s="353"/>
      <c r="DL2" s="353"/>
      <c r="DM2" s="353"/>
      <c r="DN2" s="353"/>
      <c r="DO2" s="353"/>
      <c r="DP2" s="353"/>
      <c r="DQ2" s="353"/>
      <c r="DR2" s="353"/>
      <c r="DS2" s="353"/>
      <c r="DT2" s="353"/>
      <c r="DU2" s="353"/>
      <c r="DV2" s="353"/>
      <c r="DW2" s="353"/>
      <c r="DX2" s="353"/>
      <c r="DY2" s="353"/>
      <c r="DZ2" s="353"/>
      <c r="EA2" s="353"/>
      <c r="EB2" s="353"/>
      <c r="EC2" s="353"/>
      <c r="ED2" s="353"/>
      <c r="EE2" s="353"/>
      <c r="EF2" s="353"/>
      <c r="EG2" s="353"/>
      <c r="EH2" s="353"/>
      <c r="EI2" s="353"/>
      <c r="EJ2" s="353"/>
      <c r="EK2" s="353"/>
      <c r="EL2" s="353"/>
      <c r="EM2" s="353"/>
      <c r="EN2" s="353"/>
      <c r="EO2" s="353"/>
      <c r="EP2" s="353"/>
      <c r="EQ2" s="353"/>
      <c r="ER2" s="353"/>
      <c r="ES2" s="353"/>
      <c r="ET2" s="353"/>
      <c r="EU2" s="353"/>
      <c r="EV2" s="353"/>
      <c r="EW2" s="353"/>
      <c r="EX2" s="353"/>
      <c r="EY2" s="353"/>
      <c r="EZ2" s="353"/>
      <c r="FA2" s="353"/>
      <c r="FB2" s="353"/>
      <c r="FC2" s="353"/>
      <c r="FD2" s="353"/>
      <c r="FE2" s="353"/>
      <c r="FF2" s="353"/>
      <c r="FG2" s="353"/>
      <c r="FH2" s="353"/>
      <c r="FI2" s="353"/>
      <c r="FJ2" s="353"/>
      <c r="FK2" s="353"/>
      <c r="FL2" s="353"/>
      <c r="FM2" s="353"/>
      <c r="FN2" s="353"/>
      <c r="FO2" s="353"/>
      <c r="FP2" s="353"/>
      <c r="FQ2" s="353"/>
      <c r="FR2" s="353"/>
      <c r="FS2" s="353"/>
      <c r="FT2" s="353"/>
      <c r="FU2" s="353"/>
      <c r="FV2" s="353"/>
      <c r="FW2" s="353"/>
      <c r="FX2" s="353"/>
      <c r="FY2" s="353"/>
      <c r="FZ2" s="353"/>
    </row>
    <row r="3" spans="1:182" ht="7.5" customHeight="1" x14ac:dyDescent="0.25">
      <c r="A3" s="555"/>
      <c r="B3" s="555"/>
      <c r="C3" s="555"/>
      <c r="D3" s="556"/>
      <c r="E3" s="556"/>
      <c r="F3" s="557"/>
      <c r="G3" s="556"/>
      <c r="H3" s="558"/>
      <c r="I3" s="558"/>
      <c r="J3" s="558"/>
      <c r="K3" s="558"/>
      <c r="L3" s="559"/>
      <c r="M3" s="558"/>
      <c r="N3" s="558"/>
      <c r="O3" s="558"/>
      <c r="P3" s="558"/>
      <c r="Q3" s="558"/>
      <c r="R3" s="558"/>
      <c r="S3" s="558"/>
      <c r="T3" s="558"/>
      <c r="U3" s="558"/>
      <c r="V3" s="558"/>
      <c r="W3" s="558"/>
      <c r="X3" s="558"/>
      <c r="Y3" s="558"/>
      <c r="Z3" s="558"/>
      <c r="AA3" s="558"/>
      <c r="AB3" s="558"/>
      <c r="AC3" s="556"/>
      <c r="AD3" s="560"/>
      <c r="AE3" s="354"/>
      <c r="AF3" s="372"/>
      <c r="AG3" s="533"/>
      <c r="AH3" s="534"/>
      <c r="AI3" s="534"/>
      <c r="AJ3" s="534"/>
      <c r="AK3" s="355"/>
      <c r="AL3" s="355"/>
      <c r="AM3" s="355"/>
      <c r="AN3" s="355"/>
      <c r="AO3" s="355"/>
      <c r="AP3" s="353"/>
      <c r="AQ3" s="353"/>
      <c r="AR3" s="353"/>
      <c r="AS3" s="353"/>
      <c r="AT3" s="353"/>
      <c r="AU3" s="353"/>
      <c r="AV3" s="353"/>
      <c r="AW3" s="353"/>
      <c r="AX3" s="353"/>
      <c r="AY3" s="353"/>
      <c r="AZ3" s="353"/>
      <c r="BA3" s="353"/>
      <c r="BB3" s="353"/>
      <c r="BC3" s="353"/>
      <c r="BD3" s="353"/>
      <c r="BE3" s="353"/>
      <c r="BF3" s="353"/>
      <c r="BG3" s="353"/>
      <c r="BH3" s="353"/>
      <c r="BI3" s="353"/>
      <c r="BJ3" s="353"/>
      <c r="BK3" s="353"/>
      <c r="BL3" s="353"/>
      <c r="BM3" s="353"/>
      <c r="BN3" s="353"/>
      <c r="BO3" s="353"/>
      <c r="BP3" s="353"/>
      <c r="BQ3" s="353"/>
      <c r="BR3" s="353"/>
      <c r="BS3" s="353"/>
      <c r="BT3" s="353"/>
      <c r="BU3" s="353"/>
      <c r="BV3" s="353"/>
      <c r="BW3" s="353"/>
      <c r="BX3" s="353"/>
      <c r="BY3" s="353"/>
      <c r="BZ3" s="353"/>
      <c r="CA3" s="353"/>
      <c r="CB3" s="353"/>
      <c r="CC3" s="353"/>
      <c r="CD3" s="353"/>
      <c r="CE3" s="353"/>
      <c r="CF3" s="353"/>
      <c r="CG3" s="353"/>
      <c r="CH3" s="353"/>
      <c r="CI3" s="353"/>
      <c r="CJ3" s="353"/>
      <c r="CK3" s="353"/>
      <c r="CL3" s="353"/>
      <c r="CM3" s="353"/>
      <c r="CN3" s="353"/>
      <c r="CO3" s="353"/>
      <c r="CP3" s="353"/>
      <c r="CQ3" s="353"/>
      <c r="CR3" s="353"/>
      <c r="CS3" s="353"/>
      <c r="CT3" s="353"/>
      <c r="CU3" s="353"/>
      <c r="CV3" s="353"/>
      <c r="CW3" s="353"/>
      <c r="CX3" s="353"/>
      <c r="CY3" s="353"/>
      <c r="CZ3" s="353"/>
      <c r="DA3" s="353"/>
      <c r="DB3" s="353"/>
      <c r="DC3" s="353"/>
      <c r="DD3" s="353"/>
      <c r="DE3" s="353"/>
      <c r="DF3" s="353"/>
      <c r="DG3" s="353"/>
      <c r="DH3" s="353"/>
      <c r="DI3" s="353"/>
      <c r="DJ3" s="353"/>
      <c r="DK3" s="353"/>
      <c r="DL3" s="353"/>
      <c r="DM3" s="353"/>
      <c r="DN3" s="353"/>
      <c r="DO3" s="353"/>
      <c r="DP3" s="353"/>
      <c r="DQ3" s="353"/>
      <c r="DR3" s="353"/>
      <c r="DS3" s="353"/>
      <c r="DT3" s="353"/>
      <c r="DU3" s="353"/>
      <c r="DV3" s="353"/>
      <c r="DW3" s="353"/>
      <c r="DX3" s="353"/>
      <c r="DY3" s="353"/>
      <c r="DZ3" s="353"/>
      <c r="EA3" s="353"/>
      <c r="EB3" s="353"/>
      <c r="EC3" s="353"/>
      <c r="ED3" s="353"/>
      <c r="EE3" s="353"/>
      <c r="EF3" s="353"/>
      <c r="EG3" s="353"/>
      <c r="EH3" s="353"/>
      <c r="EI3" s="353"/>
      <c r="EJ3" s="353"/>
      <c r="EK3" s="353"/>
      <c r="EL3" s="353"/>
      <c r="EM3" s="353"/>
      <c r="EN3" s="353"/>
      <c r="EO3" s="353"/>
      <c r="EP3" s="353"/>
      <c r="EQ3" s="353"/>
      <c r="ER3" s="353"/>
      <c r="ES3" s="353"/>
      <c r="ET3" s="353"/>
      <c r="EU3" s="353"/>
      <c r="EV3" s="353"/>
      <c r="EW3" s="353"/>
      <c r="EX3" s="353"/>
      <c r="EY3" s="353"/>
      <c r="EZ3" s="353"/>
      <c r="FA3" s="353"/>
      <c r="FB3" s="353"/>
      <c r="FC3" s="353"/>
      <c r="FD3" s="353"/>
      <c r="FE3" s="353"/>
      <c r="FF3" s="353"/>
      <c r="FG3" s="353"/>
      <c r="FH3" s="353"/>
      <c r="FI3" s="353"/>
      <c r="FJ3" s="353"/>
      <c r="FK3" s="353"/>
      <c r="FL3" s="353"/>
      <c r="FM3" s="353"/>
      <c r="FN3" s="353"/>
      <c r="FO3" s="353"/>
      <c r="FP3" s="353"/>
      <c r="FQ3" s="353"/>
      <c r="FR3" s="353"/>
      <c r="FS3" s="353"/>
      <c r="FT3" s="353"/>
      <c r="FU3" s="353"/>
      <c r="FV3" s="353"/>
      <c r="FW3" s="353"/>
      <c r="FX3" s="353"/>
      <c r="FY3" s="353"/>
      <c r="FZ3" s="353"/>
    </row>
    <row r="4" spans="1:182" ht="12" customHeight="1" x14ac:dyDescent="0.2">
      <c r="A4" s="561" t="s">
        <v>0</v>
      </c>
      <c r="B4" s="562" t="s">
        <v>1</v>
      </c>
      <c r="C4" s="563" t="s">
        <v>1</v>
      </c>
      <c r="D4" s="563" t="s">
        <v>1</v>
      </c>
      <c r="E4" s="564" t="s">
        <v>1</v>
      </c>
      <c r="F4" s="562" t="s">
        <v>1</v>
      </c>
      <c r="G4" s="565" t="s">
        <v>1</v>
      </c>
      <c r="H4" s="566" t="s">
        <v>1</v>
      </c>
      <c r="I4" s="567" t="s">
        <v>1</v>
      </c>
      <c r="J4" s="568" t="s">
        <v>40</v>
      </c>
      <c r="K4" s="569" t="s">
        <v>40</v>
      </c>
      <c r="L4" s="569" t="s">
        <v>40</v>
      </c>
      <c r="M4" s="570" t="s">
        <v>40</v>
      </c>
      <c r="N4" s="571" t="s">
        <v>1</v>
      </c>
      <c r="O4" s="572" t="s">
        <v>1</v>
      </c>
      <c r="P4" s="573" t="s">
        <v>1</v>
      </c>
      <c r="Q4" s="705" t="s">
        <v>1</v>
      </c>
      <c r="R4" s="574" t="s">
        <v>1</v>
      </c>
      <c r="S4" s="573" t="s">
        <v>1</v>
      </c>
      <c r="T4" s="575" t="s">
        <v>1</v>
      </c>
      <c r="U4" s="575" t="s">
        <v>1</v>
      </c>
      <c r="V4" s="575" t="s">
        <v>1</v>
      </c>
      <c r="W4" s="575" t="s">
        <v>1</v>
      </c>
      <c r="X4" s="575" t="s">
        <v>1</v>
      </c>
      <c r="Y4" s="575" t="s">
        <v>1</v>
      </c>
      <c r="Z4" s="575" t="s">
        <v>1</v>
      </c>
      <c r="AA4" s="689" t="s">
        <v>1</v>
      </c>
      <c r="AB4" s="576" t="s">
        <v>1</v>
      </c>
      <c r="AC4" s="577" t="s">
        <v>98</v>
      </c>
      <c r="AD4" s="578" t="s">
        <v>45</v>
      </c>
      <c r="AE4" s="579" t="s">
        <v>35</v>
      </c>
      <c r="AF4" s="580" t="s">
        <v>99</v>
      </c>
      <c r="AG4" s="581"/>
      <c r="AH4" s="535"/>
      <c r="AI4" s="535"/>
      <c r="AJ4" s="535"/>
      <c r="AK4" s="356"/>
      <c r="AL4" s="356"/>
      <c r="AM4" s="356"/>
      <c r="AN4" s="356"/>
      <c r="AO4" s="356"/>
      <c r="AP4" s="352"/>
      <c r="AQ4" s="352"/>
      <c r="AR4" s="352"/>
      <c r="AS4" s="352"/>
      <c r="AT4" s="352"/>
      <c r="AU4" s="352"/>
      <c r="AV4" s="352"/>
      <c r="AW4" s="352"/>
      <c r="AX4" s="352"/>
      <c r="AY4" s="352"/>
      <c r="AZ4" s="352"/>
      <c r="BA4" s="352"/>
      <c r="BB4" s="352"/>
      <c r="BC4" s="352"/>
      <c r="BD4" s="352"/>
      <c r="BE4" s="352"/>
      <c r="BF4" s="352"/>
      <c r="BG4" s="352"/>
      <c r="BH4" s="352"/>
      <c r="BI4" s="352"/>
      <c r="BJ4" s="352"/>
      <c r="BK4" s="352"/>
      <c r="BL4" s="352"/>
      <c r="BM4" s="352"/>
      <c r="BN4" s="352"/>
      <c r="BO4" s="352"/>
      <c r="BP4" s="352"/>
      <c r="BQ4" s="352"/>
      <c r="BR4" s="352"/>
      <c r="BS4" s="352"/>
      <c r="BT4" s="352"/>
      <c r="BU4" s="352"/>
      <c r="BV4" s="352"/>
      <c r="BW4" s="352"/>
      <c r="BX4" s="352"/>
      <c r="BY4" s="352"/>
      <c r="BZ4" s="352"/>
      <c r="CA4" s="352"/>
      <c r="CB4" s="352"/>
      <c r="CC4" s="352"/>
      <c r="CD4" s="352"/>
      <c r="CE4" s="352"/>
      <c r="CF4" s="352"/>
      <c r="CG4" s="352"/>
      <c r="CH4" s="352"/>
      <c r="CI4" s="352"/>
      <c r="CJ4" s="352"/>
      <c r="CK4" s="352"/>
      <c r="CL4" s="352"/>
      <c r="CM4" s="352"/>
      <c r="CN4" s="352"/>
      <c r="CO4" s="352"/>
      <c r="CP4" s="352"/>
      <c r="CQ4" s="352"/>
      <c r="CR4" s="352"/>
      <c r="CS4" s="352"/>
      <c r="CT4" s="352"/>
      <c r="CU4" s="352"/>
      <c r="CV4" s="352"/>
      <c r="CW4" s="352"/>
      <c r="CX4" s="352"/>
      <c r="CY4" s="352"/>
      <c r="CZ4" s="352"/>
      <c r="DA4" s="352"/>
      <c r="DB4" s="352"/>
      <c r="DC4" s="352"/>
      <c r="DD4" s="352"/>
      <c r="DE4" s="352"/>
      <c r="DF4" s="352"/>
      <c r="DG4" s="352"/>
      <c r="DH4" s="352"/>
      <c r="DI4" s="352"/>
      <c r="DJ4" s="352"/>
      <c r="DK4" s="352"/>
      <c r="DL4" s="352"/>
      <c r="DM4" s="352"/>
      <c r="DN4" s="352"/>
      <c r="DO4" s="352"/>
      <c r="DP4" s="352"/>
      <c r="DQ4" s="352"/>
      <c r="DR4" s="352"/>
      <c r="DS4" s="352"/>
      <c r="DT4" s="352"/>
      <c r="DU4" s="352"/>
      <c r="DV4" s="352"/>
      <c r="DW4" s="352"/>
      <c r="DX4" s="352"/>
      <c r="DY4" s="352"/>
      <c r="DZ4" s="352"/>
      <c r="EA4" s="352"/>
      <c r="EB4" s="352"/>
      <c r="EC4" s="352"/>
      <c r="ED4" s="352"/>
      <c r="EE4" s="352"/>
      <c r="EF4" s="352"/>
      <c r="EG4" s="352"/>
      <c r="EH4" s="352"/>
      <c r="EI4" s="352"/>
      <c r="EJ4" s="352"/>
      <c r="EK4" s="352"/>
      <c r="EL4" s="352"/>
      <c r="EM4" s="352"/>
      <c r="EN4" s="352"/>
      <c r="EO4" s="352"/>
      <c r="EP4" s="352"/>
      <c r="EQ4" s="352"/>
      <c r="ER4" s="352"/>
      <c r="ES4" s="352"/>
      <c r="ET4" s="352"/>
      <c r="EU4" s="352"/>
      <c r="EV4" s="352"/>
      <c r="EW4" s="352"/>
      <c r="EX4" s="352"/>
      <c r="EY4" s="352"/>
      <c r="EZ4" s="352"/>
      <c r="FA4" s="352"/>
      <c r="FB4" s="352"/>
      <c r="FC4" s="352"/>
      <c r="FD4" s="352"/>
      <c r="FE4" s="352"/>
      <c r="FF4" s="352"/>
      <c r="FG4" s="352"/>
      <c r="FH4" s="352"/>
      <c r="FI4" s="352"/>
      <c r="FJ4" s="352"/>
      <c r="FK4" s="352"/>
      <c r="FL4" s="352"/>
      <c r="FM4" s="352"/>
      <c r="FN4" s="352"/>
      <c r="FO4" s="352"/>
      <c r="FP4" s="352"/>
      <c r="FQ4" s="352"/>
      <c r="FR4" s="352"/>
      <c r="FS4" s="582"/>
      <c r="FT4" s="582"/>
      <c r="FU4" s="582"/>
      <c r="FV4" s="582"/>
      <c r="FW4" s="582"/>
      <c r="FX4" s="582"/>
      <c r="FY4" s="582"/>
      <c r="FZ4" s="582"/>
    </row>
    <row r="5" spans="1:182" ht="13.5" thickBot="1" x14ac:dyDescent="0.25">
      <c r="A5" s="583" t="s">
        <v>2</v>
      </c>
      <c r="B5" s="584">
        <v>1996</v>
      </c>
      <c r="C5" s="585">
        <v>1997</v>
      </c>
      <c r="D5" s="585">
        <v>1998</v>
      </c>
      <c r="E5" s="586">
        <v>1999</v>
      </c>
      <c r="F5" s="584">
        <v>2000</v>
      </c>
      <c r="G5" s="587">
        <v>2001</v>
      </c>
      <c r="H5" s="588">
        <v>2002</v>
      </c>
      <c r="I5" s="589">
        <v>2003</v>
      </c>
      <c r="J5" s="590">
        <v>2004</v>
      </c>
      <c r="K5" s="591">
        <v>2005</v>
      </c>
      <c r="L5" s="591">
        <v>2006</v>
      </c>
      <c r="M5" s="592">
        <v>2007</v>
      </c>
      <c r="N5" s="593">
        <v>2008</v>
      </c>
      <c r="O5" s="594">
        <v>2009</v>
      </c>
      <c r="P5" s="595">
        <v>2010</v>
      </c>
      <c r="Q5" s="706">
        <v>2011</v>
      </c>
      <c r="R5" s="596">
        <v>2012</v>
      </c>
      <c r="S5" s="595">
        <v>2013</v>
      </c>
      <c r="T5" s="597">
        <v>2014</v>
      </c>
      <c r="U5" s="597">
        <v>2015</v>
      </c>
      <c r="V5" s="597">
        <v>2016</v>
      </c>
      <c r="W5" s="597">
        <v>2017</v>
      </c>
      <c r="X5" s="597">
        <v>2018</v>
      </c>
      <c r="Y5" s="597">
        <v>2019</v>
      </c>
      <c r="Z5" s="597">
        <v>2020</v>
      </c>
      <c r="AA5" s="690">
        <v>2021</v>
      </c>
      <c r="AB5" s="598">
        <v>2022</v>
      </c>
      <c r="AC5" s="599" t="s">
        <v>123</v>
      </c>
      <c r="AD5" s="600" t="s">
        <v>4</v>
      </c>
      <c r="AE5" s="601" t="s">
        <v>3</v>
      </c>
      <c r="AF5" s="602" t="s">
        <v>43</v>
      </c>
      <c r="AG5" s="581"/>
      <c r="AH5" s="536"/>
      <c r="AI5" s="535"/>
      <c r="AJ5" s="535"/>
      <c r="AK5" s="356"/>
      <c r="AL5" s="356"/>
      <c r="AM5" s="356"/>
      <c r="AN5" s="356"/>
      <c r="AO5" s="356"/>
      <c r="AP5" s="352"/>
      <c r="AQ5" s="352"/>
      <c r="AR5" s="352"/>
      <c r="AS5" s="352"/>
      <c r="AT5" s="352"/>
      <c r="AU5" s="352"/>
      <c r="AV5" s="352"/>
      <c r="AW5" s="352"/>
      <c r="AX5" s="352"/>
      <c r="AY5" s="352"/>
      <c r="AZ5" s="352"/>
      <c r="BA5" s="352"/>
      <c r="BB5" s="352"/>
      <c r="BC5" s="352"/>
      <c r="BD5" s="352"/>
      <c r="BE5" s="352"/>
      <c r="BF5" s="352"/>
      <c r="BG5" s="352"/>
      <c r="BH5" s="352"/>
      <c r="BI5" s="352"/>
      <c r="BJ5" s="352"/>
      <c r="BK5" s="352"/>
      <c r="BL5" s="352"/>
      <c r="BM5" s="352"/>
      <c r="BN5" s="352"/>
      <c r="BO5" s="352"/>
      <c r="BP5" s="352"/>
      <c r="BQ5" s="352"/>
      <c r="BR5" s="352"/>
      <c r="BS5" s="352"/>
      <c r="BT5" s="352"/>
      <c r="BU5" s="352"/>
      <c r="BV5" s="352"/>
      <c r="BW5" s="352"/>
      <c r="BX5" s="352"/>
      <c r="BY5" s="352"/>
      <c r="BZ5" s="352"/>
      <c r="CA5" s="352"/>
      <c r="CB5" s="352"/>
      <c r="CC5" s="352"/>
      <c r="CD5" s="352"/>
      <c r="CE5" s="352"/>
      <c r="CF5" s="352"/>
      <c r="CG5" s="352"/>
      <c r="CH5" s="352"/>
      <c r="CI5" s="352"/>
      <c r="CJ5" s="352"/>
      <c r="CK5" s="352"/>
      <c r="CL5" s="352"/>
      <c r="CM5" s="352"/>
      <c r="CN5" s="352"/>
      <c r="CO5" s="352"/>
      <c r="CP5" s="352"/>
      <c r="CQ5" s="352"/>
      <c r="CR5" s="352"/>
      <c r="CS5" s="352"/>
      <c r="CT5" s="352"/>
      <c r="CU5" s="352"/>
      <c r="CV5" s="352"/>
      <c r="CW5" s="352"/>
      <c r="CX5" s="352"/>
      <c r="CY5" s="352"/>
      <c r="CZ5" s="352"/>
      <c r="DA5" s="352"/>
      <c r="DB5" s="352"/>
      <c r="DC5" s="352"/>
      <c r="DD5" s="352"/>
      <c r="DE5" s="352"/>
      <c r="DF5" s="352"/>
      <c r="DG5" s="352"/>
      <c r="DH5" s="352"/>
      <c r="DI5" s="352"/>
      <c r="DJ5" s="352"/>
      <c r="DK5" s="352"/>
      <c r="DL5" s="352"/>
      <c r="DM5" s="352"/>
      <c r="DN5" s="352"/>
      <c r="DO5" s="352"/>
      <c r="DP5" s="352"/>
      <c r="DQ5" s="352"/>
      <c r="DR5" s="352"/>
      <c r="DS5" s="352"/>
      <c r="DT5" s="352"/>
      <c r="DU5" s="352"/>
      <c r="DV5" s="352"/>
      <c r="DW5" s="352"/>
      <c r="DX5" s="352"/>
      <c r="DY5" s="352"/>
      <c r="DZ5" s="352"/>
      <c r="EA5" s="352"/>
      <c r="EB5" s="352"/>
      <c r="EC5" s="352"/>
      <c r="ED5" s="352"/>
      <c r="EE5" s="352"/>
      <c r="EF5" s="352"/>
      <c r="EG5" s="352"/>
      <c r="EH5" s="352"/>
      <c r="EI5" s="352"/>
      <c r="EJ5" s="352"/>
      <c r="EK5" s="352"/>
      <c r="EL5" s="352"/>
      <c r="EM5" s="352"/>
      <c r="EN5" s="352"/>
      <c r="EO5" s="352"/>
      <c r="EP5" s="352"/>
      <c r="EQ5" s="352"/>
      <c r="ER5" s="352"/>
      <c r="ES5" s="352"/>
      <c r="ET5" s="352"/>
      <c r="EU5" s="352"/>
      <c r="EV5" s="352"/>
      <c r="EW5" s="352"/>
      <c r="EX5" s="352"/>
      <c r="EY5" s="352"/>
      <c r="EZ5" s="352"/>
      <c r="FA5" s="352"/>
      <c r="FB5" s="352"/>
      <c r="FC5" s="352"/>
      <c r="FD5" s="352"/>
      <c r="FE5" s="352"/>
      <c r="FF5" s="352"/>
      <c r="FG5" s="352"/>
      <c r="FH5" s="352"/>
      <c r="FI5" s="352"/>
      <c r="FJ5" s="352"/>
      <c r="FK5" s="352"/>
      <c r="FL5" s="352"/>
      <c r="FM5" s="352"/>
      <c r="FN5" s="352"/>
      <c r="FO5" s="352"/>
      <c r="FP5" s="352"/>
      <c r="FQ5" s="352"/>
      <c r="FR5" s="352"/>
      <c r="FS5" s="582"/>
      <c r="FT5" s="582"/>
      <c r="FU5" s="582"/>
      <c r="FV5" s="582"/>
      <c r="FW5" s="582"/>
      <c r="FX5" s="582"/>
      <c r="FY5" s="582"/>
      <c r="FZ5" s="582"/>
    </row>
    <row r="6" spans="1:182" ht="12.75" customHeight="1" thickTop="1" x14ac:dyDescent="0.2">
      <c r="A6" s="603" t="s">
        <v>26</v>
      </c>
      <c r="B6" s="363"/>
      <c r="C6" s="363"/>
      <c r="D6" s="364"/>
      <c r="E6" s="364"/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365"/>
      <c r="Q6" s="365"/>
      <c r="R6" s="365"/>
      <c r="S6" s="365"/>
      <c r="T6" s="365"/>
      <c r="U6" s="365"/>
      <c r="V6" s="365"/>
      <c r="W6" s="365"/>
      <c r="X6" s="365"/>
      <c r="Y6" s="365"/>
      <c r="Z6" s="365"/>
      <c r="AA6" s="365"/>
      <c r="AB6" s="365"/>
      <c r="AC6" s="366"/>
      <c r="AD6" s="366"/>
      <c r="AE6" s="365"/>
      <c r="AF6" s="367"/>
      <c r="AG6" s="537"/>
      <c r="AH6" s="538"/>
      <c r="AI6" s="538"/>
      <c r="AJ6" s="538"/>
      <c r="AK6" s="12"/>
      <c r="AL6" s="12"/>
      <c r="AM6" s="12"/>
      <c r="AN6" s="12"/>
      <c r="AO6" s="12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</row>
    <row r="7" spans="1:182" ht="12.75" customHeight="1" x14ac:dyDescent="0.2">
      <c r="A7" s="604" t="s">
        <v>70</v>
      </c>
      <c r="B7" s="25"/>
      <c r="C7" s="25"/>
      <c r="D7" s="27"/>
      <c r="E7" s="27"/>
      <c r="F7" s="25"/>
      <c r="G7" s="28"/>
      <c r="H7" s="28"/>
      <c r="I7" s="28"/>
      <c r="J7" s="25"/>
      <c r="K7" s="25"/>
      <c r="L7" s="25"/>
      <c r="M7" s="25"/>
      <c r="N7" s="25"/>
      <c r="O7" s="25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360"/>
      <c r="AD7" s="360"/>
      <c r="AE7" s="361"/>
      <c r="AF7" s="362"/>
      <c r="AG7" s="605"/>
      <c r="AH7" s="539"/>
      <c r="AI7" s="538"/>
      <c r="AJ7" s="538"/>
      <c r="AK7" s="12"/>
      <c r="AL7" s="12"/>
      <c r="AM7" s="12"/>
      <c r="AN7" s="12"/>
      <c r="AO7" s="12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</row>
    <row r="8" spans="1:182" ht="12.75" customHeight="1" x14ac:dyDescent="0.2">
      <c r="A8" s="606" t="s">
        <v>71</v>
      </c>
      <c r="B8" s="33"/>
      <c r="C8" s="33"/>
      <c r="D8" s="34"/>
      <c r="E8" s="34"/>
      <c r="F8" s="33"/>
      <c r="G8" s="35"/>
      <c r="H8" s="35"/>
      <c r="I8" s="35"/>
      <c r="J8" s="33"/>
      <c r="K8" s="33"/>
      <c r="L8" s="33"/>
      <c r="M8" s="33"/>
      <c r="N8" s="33"/>
      <c r="O8" s="33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7"/>
      <c r="AD8" s="37"/>
      <c r="AE8" s="38"/>
      <c r="AF8" s="39"/>
      <c r="AG8" s="605"/>
      <c r="AH8" s="725" t="s">
        <v>132</v>
      </c>
      <c r="AI8" s="538"/>
      <c r="AJ8" s="538"/>
      <c r="AK8" s="12"/>
      <c r="AL8" s="12"/>
      <c r="AM8" s="12"/>
      <c r="AN8" s="12"/>
      <c r="AO8" s="12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</row>
    <row r="9" spans="1:182" ht="12.75" customHeight="1" x14ac:dyDescent="0.2">
      <c r="A9" s="607" t="s">
        <v>100</v>
      </c>
      <c r="B9" s="465">
        <v>0</v>
      </c>
      <c r="C9" s="466">
        <v>0</v>
      </c>
      <c r="D9" s="467">
        <v>0</v>
      </c>
      <c r="E9" s="716">
        <v>0</v>
      </c>
      <c r="F9" s="465">
        <v>0</v>
      </c>
      <c r="G9" s="468">
        <v>3</v>
      </c>
      <c r="H9" s="468">
        <v>67</v>
      </c>
      <c r="I9" s="283">
        <v>71</v>
      </c>
      <c r="J9" s="465">
        <v>80</v>
      </c>
      <c r="K9" s="465">
        <v>85</v>
      </c>
      <c r="L9" s="465">
        <v>106</v>
      </c>
      <c r="M9" s="465">
        <v>129</v>
      </c>
      <c r="N9" s="469">
        <v>124</v>
      </c>
      <c r="O9" s="422">
        <v>108</v>
      </c>
      <c r="P9" s="470">
        <v>107</v>
      </c>
      <c r="Q9" s="707">
        <v>105</v>
      </c>
      <c r="R9" s="520">
        <v>102</v>
      </c>
      <c r="S9" s="470">
        <v>100</v>
      </c>
      <c r="T9" s="471">
        <v>63</v>
      </c>
      <c r="U9" s="471">
        <v>20</v>
      </c>
      <c r="V9" s="471">
        <v>7</v>
      </c>
      <c r="W9" s="471">
        <v>0</v>
      </c>
      <c r="X9" s="471">
        <v>0</v>
      </c>
      <c r="Y9" s="471">
        <v>0</v>
      </c>
      <c r="Z9" s="471">
        <v>0</v>
      </c>
      <c r="AA9" s="691">
        <v>0</v>
      </c>
      <c r="AB9" s="498">
        <v>0</v>
      </c>
      <c r="AC9" s="473" t="str">
        <f>IF(AB9&gt;20,(AB9-W9)/W9,"")</f>
        <v/>
      </c>
      <c r="AD9" s="90" t="str">
        <f>IF(AB9&gt;20,(AB9-AA9)/AA9," ")</f>
        <v xml:space="preserve"> </v>
      </c>
      <c r="AE9" s="91" t="str">
        <f>IF(Z9=0,"  ",IF(Z9=0,"  ",AVERAGE(Z9:AB9)))</f>
        <v xml:space="preserve">  </v>
      </c>
      <c r="AF9" s="472" t="str">
        <f>IF(R9=0,"  ",IF(AB9&gt;20,(AB9-R9)/R9," "))</f>
        <v xml:space="preserve"> </v>
      </c>
      <c r="AG9" s="605"/>
      <c r="AH9" s="539">
        <f>RANK(AB9,$AB$9:$AB$64)</f>
        <v>49</v>
      </c>
      <c r="AI9" s="538"/>
      <c r="AJ9" s="538"/>
      <c r="AK9" s="12"/>
      <c r="AL9" s="12"/>
      <c r="AM9" s="12"/>
      <c r="AN9" s="12"/>
      <c r="AO9" s="12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</row>
    <row r="10" spans="1:182" ht="12.75" customHeight="1" x14ac:dyDescent="0.2">
      <c r="A10" s="636" t="s">
        <v>34</v>
      </c>
      <c r="B10" s="63">
        <v>0</v>
      </c>
      <c r="C10" s="22">
        <v>0</v>
      </c>
      <c r="D10" s="24">
        <v>0</v>
      </c>
      <c r="E10" s="194">
        <v>0</v>
      </c>
      <c r="F10" s="63">
        <v>0</v>
      </c>
      <c r="G10" s="44">
        <v>0</v>
      </c>
      <c r="H10" s="44">
        <v>37</v>
      </c>
      <c r="I10" s="18">
        <v>85</v>
      </c>
      <c r="J10" s="66">
        <v>98</v>
      </c>
      <c r="K10" s="63">
        <v>149</v>
      </c>
      <c r="L10" s="7">
        <v>207</v>
      </c>
      <c r="M10" s="7">
        <v>231</v>
      </c>
      <c r="N10" s="414">
        <v>235</v>
      </c>
      <c r="O10" s="66">
        <v>298</v>
      </c>
      <c r="P10" s="241">
        <v>370</v>
      </c>
      <c r="Q10" s="425">
        <v>414</v>
      </c>
      <c r="R10" s="523">
        <v>497</v>
      </c>
      <c r="S10" s="241">
        <v>536</v>
      </c>
      <c r="T10" s="10">
        <v>542</v>
      </c>
      <c r="U10" s="10">
        <v>551</v>
      </c>
      <c r="V10" s="10">
        <v>546</v>
      </c>
      <c r="W10" s="10">
        <v>547</v>
      </c>
      <c r="X10" s="10">
        <v>529</v>
      </c>
      <c r="Y10" s="10">
        <v>533</v>
      </c>
      <c r="Z10" s="10">
        <v>522</v>
      </c>
      <c r="AA10" s="324">
        <v>493</v>
      </c>
      <c r="AB10" s="726">
        <v>437</v>
      </c>
      <c r="AC10" s="474">
        <f>IF(AB10&gt;20,(AB10-W10)/W10,"")</f>
        <v>-0.20109689213893966</v>
      </c>
      <c r="AD10" s="48">
        <f>IF(AB10&gt;20,(AB10-AA10)/AA10," ")</f>
        <v>-0.11359026369168357</v>
      </c>
      <c r="AE10" s="49">
        <f>IF(Z10=0,"  ",IF(Z10=0,"  ",AVERAGE(Z10:AB10)))</f>
        <v>484</v>
      </c>
      <c r="AF10" s="153">
        <f>IF(R10=0,"  ",IF(AB10&gt;20,(AB10-R10)/R10," "))</f>
        <v>-0.12072434607645875</v>
      </c>
      <c r="AG10" s="605"/>
      <c r="AH10" s="539">
        <f t="shared" ref="AH10:AH63" si="0">RANK(AB10,$AB$9:$AB$64)</f>
        <v>2</v>
      </c>
      <c r="AI10" s="538"/>
      <c r="AJ10" s="538"/>
      <c r="AK10" s="12"/>
      <c r="AL10" s="12"/>
      <c r="AM10" s="12"/>
      <c r="AN10" s="12"/>
      <c r="AO10" s="12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</row>
    <row r="11" spans="1:182" ht="12.75" customHeight="1" x14ac:dyDescent="0.2">
      <c r="A11" s="608" t="s">
        <v>131</v>
      </c>
      <c r="B11" s="51"/>
      <c r="C11" s="52"/>
      <c r="D11" s="53"/>
      <c r="E11" s="325"/>
      <c r="F11" s="51"/>
      <c r="G11" s="55"/>
      <c r="H11" s="133"/>
      <c r="I11" s="56"/>
      <c r="J11" s="57"/>
      <c r="K11" s="51"/>
      <c r="L11" s="51"/>
      <c r="M11" s="58"/>
      <c r="N11" s="413"/>
      <c r="O11" s="57"/>
      <c r="P11" s="326"/>
      <c r="Q11" s="708"/>
      <c r="R11" s="522">
        <v>0</v>
      </c>
      <c r="S11" s="326"/>
      <c r="T11" s="59"/>
      <c r="U11" s="59"/>
      <c r="V11" s="59"/>
      <c r="W11" s="59">
        <v>0</v>
      </c>
      <c r="X11" s="59">
        <v>0</v>
      </c>
      <c r="Y11" s="59">
        <v>0</v>
      </c>
      <c r="Z11" s="59">
        <v>0</v>
      </c>
      <c r="AA11" s="452">
        <v>0</v>
      </c>
      <c r="AB11" s="500">
        <v>5</v>
      </c>
      <c r="AC11" s="475"/>
      <c r="AD11" s="60"/>
      <c r="AE11" s="61"/>
      <c r="AF11" s="62"/>
      <c r="AG11" s="605"/>
      <c r="AH11" s="539">
        <f t="shared" si="0"/>
        <v>47</v>
      </c>
      <c r="AI11" s="538"/>
      <c r="AJ11" s="538"/>
      <c r="AK11" s="12"/>
      <c r="AL11" s="12"/>
      <c r="AM11" s="12"/>
      <c r="AN11" s="12"/>
      <c r="AO11" s="12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</row>
    <row r="12" spans="1:182" ht="12.75" customHeight="1" x14ac:dyDescent="0.2">
      <c r="A12" s="609" t="s">
        <v>48</v>
      </c>
      <c r="B12" s="63">
        <v>35</v>
      </c>
      <c r="C12" s="22">
        <v>37</v>
      </c>
      <c r="D12" s="24">
        <v>38</v>
      </c>
      <c r="E12" s="64">
        <v>25</v>
      </c>
      <c r="F12" s="63">
        <v>29</v>
      </c>
      <c r="G12" s="9">
        <v>31</v>
      </c>
      <c r="H12" s="65">
        <v>24</v>
      </c>
      <c r="I12" s="18">
        <v>27</v>
      </c>
      <c r="J12" s="66">
        <v>35</v>
      </c>
      <c r="K12" s="63">
        <v>39</v>
      </c>
      <c r="L12" s="63">
        <v>34</v>
      </c>
      <c r="M12" s="7">
        <v>36</v>
      </c>
      <c r="N12" s="414">
        <v>36</v>
      </c>
      <c r="O12" s="66">
        <v>41</v>
      </c>
      <c r="P12" s="241">
        <v>50</v>
      </c>
      <c r="Q12" s="425">
        <v>58</v>
      </c>
      <c r="R12" s="523">
        <v>59</v>
      </c>
      <c r="S12" s="241">
        <v>52</v>
      </c>
      <c r="T12" s="10">
        <v>61</v>
      </c>
      <c r="U12" s="10">
        <v>64</v>
      </c>
      <c r="V12" s="10">
        <v>57</v>
      </c>
      <c r="W12" s="10">
        <v>73</v>
      </c>
      <c r="X12" s="10">
        <v>67</v>
      </c>
      <c r="Y12" s="10">
        <v>67</v>
      </c>
      <c r="Z12" s="10">
        <v>61</v>
      </c>
      <c r="AA12" s="324">
        <v>59</v>
      </c>
      <c r="AB12" s="501">
        <v>59</v>
      </c>
      <c r="AC12" s="474">
        <f t="shared" ref="AC12:AC43" si="1">IF(AB12&gt;20,(AB12-W12)/W12,"")</f>
        <v>-0.19178082191780821</v>
      </c>
      <c r="AD12" s="48">
        <f t="shared" ref="AD12:AD43" si="2">IF(AB12&gt;20,(AB12-AA12)/AA12," ")</f>
        <v>0</v>
      </c>
      <c r="AE12" s="49">
        <f t="shared" ref="AE12:AE43" si="3">IF(Z12=0,"  ",IF(Z12=0,"  ",AVERAGE(Z12:AB12)))</f>
        <v>59.666666666666664</v>
      </c>
      <c r="AF12" s="67">
        <f t="shared" ref="AF12:AF43" si="4">IF(R12=0,"  ",IF(AB12&gt;20,(AB12-R12)/R12," "))</f>
        <v>0</v>
      </c>
      <c r="AG12" s="605"/>
      <c r="AH12" s="539">
        <f t="shared" si="0"/>
        <v>26</v>
      </c>
      <c r="AI12" s="538"/>
      <c r="AJ12" s="538"/>
      <c r="AK12" s="12"/>
      <c r="AL12" s="12"/>
      <c r="AM12" s="12"/>
      <c r="AN12" s="12"/>
      <c r="AO12" s="12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</row>
    <row r="13" spans="1:182" ht="12.75" customHeight="1" x14ac:dyDescent="0.2">
      <c r="A13" s="610" t="s">
        <v>125</v>
      </c>
      <c r="B13" s="40">
        <v>0</v>
      </c>
      <c r="C13" s="41">
        <v>0</v>
      </c>
      <c r="D13" s="42">
        <v>0</v>
      </c>
      <c r="E13" s="43">
        <v>0</v>
      </c>
      <c r="F13" s="46">
        <v>0</v>
      </c>
      <c r="G13" s="44">
        <v>0</v>
      </c>
      <c r="H13" s="44">
        <v>0</v>
      </c>
      <c r="I13" s="18">
        <v>0</v>
      </c>
      <c r="J13" s="40">
        <v>0</v>
      </c>
      <c r="K13" s="40">
        <v>0</v>
      </c>
      <c r="L13" s="40">
        <v>0</v>
      </c>
      <c r="M13" s="40">
        <v>0</v>
      </c>
      <c r="N13" s="412">
        <v>0</v>
      </c>
      <c r="O13" s="193">
        <v>0</v>
      </c>
      <c r="P13" s="419">
        <v>0</v>
      </c>
      <c r="Q13" s="709">
        <v>0</v>
      </c>
      <c r="R13" s="521">
        <v>0</v>
      </c>
      <c r="S13" s="419">
        <v>0</v>
      </c>
      <c r="T13" s="47">
        <v>11</v>
      </c>
      <c r="U13" s="47">
        <v>59</v>
      </c>
      <c r="V13" s="47">
        <v>76</v>
      </c>
      <c r="W13" s="47">
        <v>106</v>
      </c>
      <c r="X13" s="47">
        <v>117</v>
      </c>
      <c r="Y13" s="47">
        <v>110</v>
      </c>
      <c r="Z13" s="47">
        <v>92</v>
      </c>
      <c r="AA13" s="692">
        <v>82</v>
      </c>
      <c r="AB13" s="499">
        <v>68</v>
      </c>
      <c r="AC13" s="474">
        <f t="shared" si="1"/>
        <v>-0.35849056603773582</v>
      </c>
      <c r="AD13" s="48">
        <f t="shared" si="2"/>
        <v>-0.17073170731707318</v>
      </c>
      <c r="AE13" s="49">
        <f t="shared" si="3"/>
        <v>80.666666666666671</v>
      </c>
      <c r="AF13" s="50" t="str">
        <f t="shared" si="4"/>
        <v xml:space="preserve">  </v>
      </c>
      <c r="AG13" s="605"/>
      <c r="AH13" s="539">
        <f t="shared" si="0"/>
        <v>23</v>
      </c>
      <c r="AI13" s="538"/>
      <c r="AJ13" s="538"/>
      <c r="AK13" s="12"/>
      <c r="AL13" s="12"/>
      <c r="AM13" s="12"/>
      <c r="AN13" s="12"/>
      <c r="AO13" s="12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</row>
    <row r="14" spans="1:182" ht="12.75" customHeight="1" x14ac:dyDescent="0.2">
      <c r="A14" s="609" t="s">
        <v>24</v>
      </c>
      <c r="B14" s="63">
        <v>71</v>
      </c>
      <c r="C14" s="68">
        <v>58</v>
      </c>
      <c r="D14" s="24">
        <v>41</v>
      </c>
      <c r="E14" s="64">
        <v>31</v>
      </c>
      <c r="F14" s="63">
        <v>29</v>
      </c>
      <c r="G14" s="9">
        <v>24</v>
      </c>
      <c r="H14" s="65">
        <v>28</v>
      </c>
      <c r="I14" s="18">
        <v>32</v>
      </c>
      <c r="J14" s="66">
        <v>43</v>
      </c>
      <c r="K14" s="63">
        <v>54</v>
      </c>
      <c r="L14" s="63">
        <v>70</v>
      </c>
      <c r="M14" s="7">
        <v>73</v>
      </c>
      <c r="N14" s="414">
        <v>88</v>
      </c>
      <c r="O14" s="66">
        <v>86</v>
      </c>
      <c r="P14" s="241">
        <v>80</v>
      </c>
      <c r="Q14" s="425">
        <v>89</v>
      </c>
      <c r="R14" s="523">
        <v>96</v>
      </c>
      <c r="S14" s="241">
        <v>127</v>
      </c>
      <c r="T14" s="10">
        <v>104</v>
      </c>
      <c r="U14" s="10">
        <v>108</v>
      </c>
      <c r="V14" s="10">
        <v>93</v>
      </c>
      <c r="W14" s="10">
        <v>86</v>
      </c>
      <c r="X14" s="10">
        <v>79</v>
      </c>
      <c r="Y14" s="10">
        <v>85</v>
      </c>
      <c r="Z14" s="10">
        <v>71</v>
      </c>
      <c r="AA14" s="324">
        <v>76</v>
      </c>
      <c r="AB14" s="501">
        <v>74</v>
      </c>
      <c r="AC14" s="474">
        <f t="shared" si="1"/>
        <v>-0.13953488372093023</v>
      </c>
      <c r="AD14" s="48">
        <f t="shared" si="2"/>
        <v>-2.6315789473684209E-2</v>
      </c>
      <c r="AE14" s="49">
        <f t="shared" si="3"/>
        <v>73.666666666666671</v>
      </c>
      <c r="AF14" s="67">
        <f t="shared" si="4"/>
        <v>-0.22916666666666666</v>
      </c>
      <c r="AG14" s="605"/>
      <c r="AH14" s="539">
        <f t="shared" si="0"/>
        <v>22</v>
      </c>
      <c r="AI14" s="538"/>
      <c r="AJ14" s="538"/>
      <c r="AK14" s="12"/>
      <c r="AL14" s="12"/>
      <c r="AM14" s="12"/>
      <c r="AN14" s="12"/>
      <c r="AO14" s="12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</row>
    <row r="15" spans="1:182" s="2" customFormat="1" ht="12.75" customHeight="1" x14ac:dyDescent="0.2">
      <c r="A15" s="612" t="s">
        <v>73</v>
      </c>
      <c r="B15" s="80">
        <v>180</v>
      </c>
      <c r="C15" s="81">
        <v>197</v>
      </c>
      <c r="D15" s="82">
        <v>208</v>
      </c>
      <c r="E15" s="83">
        <v>198</v>
      </c>
      <c r="F15" s="80">
        <v>229</v>
      </c>
      <c r="G15" s="84">
        <v>247</v>
      </c>
      <c r="H15" s="85">
        <v>305</v>
      </c>
      <c r="I15" s="86">
        <v>341</v>
      </c>
      <c r="J15" s="87">
        <v>403</v>
      </c>
      <c r="K15" s="80">
        <v>428</v>
      </c>
      <c r="L15" s="80">
        <v>421</v>
      </c>
      <c r="M15" s="88">
        <v>418</v>
      </c>
      <c r="N15" s="416">
        <v>453</v>
      </c>
      <c r="O15" s="87">
        <v>488</v>
      </c>
      <c r="P15" s="420">
        <v>533</v>
      </c>
      <c r="Q15" s="710">
        <v>578</v>
      </c>
      <c r="R15" s="525">
        <v>570</v>
      </c>
      <c r="S15" s="420">
        <v>583</v>
      </c>
      <c r="T15" s="89">
        <f>416+185</f>
        <v>601</v>
      </c>
      <c r="U15" s="89">
        <v>538</v>
      </c>
      <c r="V15" s="89">
        <v>547</v>
      </c>
      <c r="W15" s="89">
        <v>554</v>
      </c>
      <c r="X15" s="89">
        <v>539</v>
      </c>
      <c r="Y15" s="89">
        <v>557</v>
      </c>
      <c r="Z15" s="89">
        <v>510</v>
      </c>
      <c r="AA15" s="694">
        <v>500</v>
      </c>
      <c r="AB15" s="727">
        <v>462</v>
      </c>
      <c r="AC15" s="477">
        <f t="shared" si="1"/>
        <v>-0.16606498194945848</v>
      </c>
      <c r="AD15" s="464">
        <f t="shared" si="2"/>
        <v>-7.5999999999999998E-2</v>
      </c>
      <c r="AE15" s="91">
        <f t="shared" si="3"/>
        <v>490.66666666666669</v>
      </c>
      <c r="AF15" s="358">
        <f t="shared" si="4"/>
        <v>-0.18947368421052632</v>
      </c>
      <c r="AG15" s="605"/>
      <c r="AH15" s="539">
        <f t="shared" si="0"/>
        <v>1</v>
      </c>
      <c r="AI15" s="541" t="s">
        <v>95</v>
      </c>
      <c r="AJ15" s="541"/>
      <c r="AK15" s="16"/>
      <c r="AL15" s="16"/>
      <c r="AM15" s="16"/>
      <c r="AN15" s="16"/>
      <c r="AO15" s="16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</row>
    <row r="16" spans="1:182" s="2" customFormat="1" ht="12.75" customHeight="1" x14ac:dyDescent="0.2">
      <c r="A16" s="613" t="s">
        <v>80</v>
      </c>
      <c r="B16" s="92">
        <v>188</v>
      </c>
      <c r="C16" s="93">
        <v>189</v>
      </c>
      <c r="D16" s="94">
        <v>159</v>
      </c>
      <c r="E16" s="95">
        <v>144</v>
      </c>
      <c r="F16" s="92">
        <v>164</v>
      </c>
      <c r="G16" s="96">
        <v>145</v>
      </c>
      <c r="H16" s="96">
        <v>154</v>
      </c>
      <c r="I16" s="97">
        <v>141</v>
      </c>
      <c r="J16" s="98">
        <v>170</v>
      </c>
      <c r="K16" s="92">
        <v>160</v>
      </c>
      <c r="L16" s="99">
        <v>160</v>
      </c>
      <c r="M16" s="99">
        <v>159</v>
      </c>
      <c r="N16" s="417">
        <v>196</v>
      </c>
      <c r="O16" s="98">
        <v>213</v>
      </c>
      <c r="P16" s="421">
        <v>235</v>
      </c>
      <c r="Q16" s="711">
        <v>247</v>
      </c>
      <c r="R16" s="526">
        <v>256</v>
      </c>
      <c r="S16" s="421">
        <v>307</v>
      </c>
      <c r="T16" s="100">
        <f>205+105</f>
        <v>310</v>
      </c>
      <c r="U16" s="100">
        <v>375</v>
      </c>
      <c r="V16" s="100">
        <v>371</v>
      </c>
      <c r="W16" s="100">
        <v>339</v>
      </c>
      <c r="X16" s="100">
        <v>366</v>
      </c>
      <c r="Y16" s="100">
        <v>338</v>
      </c>
      <c r="Z16" s="100">
        <v>336</v>
      </c>
      <c r="AA16" s="695">
        <v>304</v>
      </c>
      <c r="AB16" s="504">
        <v>290</v>
      </c>
      <c r="AC16" s="704">
        <f t="shared" si="1"/>
        <v>-0.14454277286135694</v>
      </c>
      <c r="AD16" s="704">
        <f t="shared" si="2"/>
        <v>-4.6052631578947366E-2</v>
      </c>
      <c r="AE16" s="101">
        <f t="shared" si="3"/>
        <v>310</v>
      </c>
      <c r="AF16" s="102">
        <f t="shared" si="4"/>
        <v>0.1328125</v>
      </c>
      <c r="AG16" s="605"/>
      <c r="AH16" s="539">
        <f t="shared" si="0"/>
        <v>9</v>
      </c>
      <c r="AI16" s="541"/>
      <c r="AJ16" s="541"/>
      <c r="AK16" s="16"/>
      <c r="AL16" s="16"/>
      <c r="AM16" s="16"/>
      <c r="AN16" s="16"/>
      <c r="AO16" s="16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</row>
    <row r="17" spans="1:174" ht="12.75" customHeight="1" x14ac:dyDescent="0.2">
      <c r="A17" s="717" t="s">
        <v>5</v>
      </c>
      <c r="B17" s="276">
        <v>95</v>
      </c>
      <c r="C17" s="277">
        <v>105</v>
      </c>
      <c r="D17" s="278">
        <v>93</v>
      </c>
      <c r="E17" s="718">
        <v>113</v>
      </c>
      <c r="F17" s="276">
        <v>127</v>
      </c>
      <c r="G17" s="281">
        <v>156</v>
      </c>
      <c r="H17" s="282">
        <v>191</v>
      </c>
      <c r="I17" s="283">
        <v>179</v>
      </c>
      <c r="J17" s="284">
        <v>179</v>
      </c>
      <c r="K17" s="276">
        <v>112</v>
      </c>
      <c r="L17" s="276">
        <v>77</v>
      </c>
      <c r="M17" s="280">
        <v>74</v>
      </c>
      <c r="N17" s="713">
        <v>47</v>
      </c>
      <c r="O17" s="284">
        <v>51</v>
      </c>
      <c r="P17" s="441">
        <v>69</v>
      </c>
      <c r="Q17" s="713">
        <v>75</v>
      </c>
      <c r="R17" s="529">
        <v>66</v>
      </c>
      <c r="S17" s="441">
        <v>52</v>
      </c>
      <c r="T17" s="719">
        <v>48</v>
      </c>
      <c r="U17" s="719">
        <v>43</v>
      </c>
      <c r="V17" s="719">
        <v>36</v>
      </c>
      <c r="W17" s="719">
        <v>27</v>
      </c>
      <c r="X17" s="719">
        <v>18</v>
      </c>
      <c r="Y17" s="719">
        <v>19</v>
      </c>
      <c r="Z17" s="719">
        <v>32</v>
      </c>
      <c r="AA17" s="720">
        <v>25</v>
      </c>
      <c r="AB17" s="721">
        <v>21</v>
      </c>
      <c r="AC17" s="473">
        <f t="shared" si="1"/>
        <v>-0.22222222222222221</v>
      </c>
      <c r="AD17" s="90">
        <f t="shared" si="2"/>
        <v>-0.16</v>
      </c>
      <c r="AE17" s="91">
        <f t="shared" si="3"/>
        <v>26</v>
      </c>
      <c r="AF17" s="722">
        <f t="shared" si="4"/>
        <v>-0.68181818181818177</v>
      </c>
      <c r="AG17" s="544"/>
      <c r="AH17" s="539">
        <f t="shared" si="0"/>
        <v>39</v>
      </c>
      <c r="AI17" s="538"/>
      <c r="AJ17" s="538"/>
      <c r="AK17" s="12"/>
      <c r="AL17" s="12"/>
      <c r="AM17" s="12"/>
      <c r="AN17" s="12"/>
      <c r="AO17" s="12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</row>
    <row r="18" spans="1:174" ht="12.75" customHeight="1" x14ac:dyDescent="0.2">
      <c r="A18" s="618" t="s">
        <v>58</v>
      </c>
      <c r="B18" s="63">
        <v>4</v>
      </c>
      <c r="C18" s="68">
        <v>1</v>
      </c>
      <c r="D18" s="24">
        <v>4</v>
      </c>
      <c r="E18" s="64">
        <v>2</v>
      </c>
      <c r="F18" s="63">
        <v>6</v>
      </c>
      <c r="G18" s="9">
        <v>6</v>
      </c>
      <c r="H18" s="11">
        <v>9</v>
      </c>
      <c r="I18" s="18">
        <v>19</v>
      </c>
      <c r="J18" s="66">
        <v>22</v>
      </c>
      <c r="K18" s="63">
        <v>93</v>
      </c>
      <c r="L18" s="63">
        <v>151</v>
      </c>
      <c r="M18" s="7">
        <v>172</v>
      </c>
      <c r="N18" s="414">
        <v>196</v>
      </c>
      <c r="O18" s="66">
        <v>199</v>
      </c>
      <c r="P18" s="241">
        <v>174</v>
      </c>
      <c r="Q18" s="425">
        <v>147</v>
      </c>
      <c r="R18" s="523">
        <v>152</v>
      </c>
      <c r="S18" s="241">
        <v>141</v>
      </c>
      <c r="T18" s="118">
        <v>160</v>
      </c>
      <c r="U18" s="118">
        <v>133</v>
      </c>
      <c r="V18" s="118">
        <v>150</v>
      </c>
      <c r="W18" s="118">
        <v>166</v>
      </c>
      <c r="X18" s="118">
        <v>158</v>
      </c>
      <c r="Y18" s="118">
        <v>154</v>
      </c>
      <c r="Z18" s="118">
        <v>122</v>
      </c>
      <c r="AA18" s="697">
        <v>129</v>
      </c>
      <c r="AB18" s="506">
        <v>143</v>
      </c>
      <c r="AC18" s="474">
        <f t="shared" si="1"/>
        <v>-0.13855421686746988</v>
      </c>
      <c r="AD18" s="48">
        <f t="shared" si="2"/>
        <v>0.10852713178294573</v>
      </c>
      <c r="AE18" s="49">
        <f t="shared" si="3"/>
        <v>131.33333333333334</v>
      </c>
      <c r="AF18" s="119">
        <f t="shared" si="4"/>
        <v>-5.921052631578947E-2</v>
      </c>
      <c r="AG18" s="544"/>
      <c r="AH18" s="539">
        <f t="shared" si="0"/>
        <v>15</v>
      </c>
      <c r="AI18" s="538"/>
      <c r="AJ18" s="538"/>
      <c r="AK18" s="12"/>
      <c r="AL18" s="12"/>
      <c r="AM18" s="12"/>
      <c r="AN18" s="12"/>
      <c r="AO18" s="12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</row>
    <row r="19" spans="1:174" ht="12.75" customHeight="1" x14ac:dyDescent="0.2">
      <c r="A19" s="618" t="s">
        <v>96</v>
      </c>
      <c r="B19" s="63">
        <v>279</v>
      </c>
      <c r="C19" s="68">
        <v>332</v>
      </c>
      <c r="D19" s="24">
        <v>383</v>
      </c>
      <c r="E19" s="64">
        <v>391</v>
      </c>
      <c r="F19" s="63">
        <v>441</v>
      </c>
      <c r="G19" s="9">
        <v>482</v>
      </c>
      <c r="H19" s="11">
        <v>483</v>
      </c>
      <c r="I19" s="18">
        <v>446</v>
      </c>
      <c r="J19" s="66">
        <v>451</v>
      </c>
      <c r="K19" s="63">
        <v>441</v>
      </c>
      <c r="L19" s="63">
        <v>475</v>
      </c>
      <c r="M19" s="7">
        <v>485</v>
      </c>
      <c r="N19" s="414">
        <v>501</v>
      </c>
      <c r="O19" s="66">
        <v>507</v>
      </c>
      <c r="P19" s="241">
        <v>539</v>
      </c>
      <c r="Q19" s="425">
        <v>591</v>
      </c>
      <c r="R19" s="523">
        <v>554</v>
      </c>
      <c r="S19" s="241">
        <v>514</v>
      </c>
      <c r="T19" s="118">
        <v>468</v>
      </c>
      <c r="U19" s="118">
        <v>502</v>
      </c>
      <c r="V19" s="118">
        <v>476</v>
      </c>
      <c r="W19" s="118">
        <v>452</v>
      </c>
      <c r="X19" s="118">
        <v>489</v>
      </c>
      <c r="Y19" s="118">
        <v>478</v>
      </c>
      <c r="Z19" s="118">
        <v>445</v>
      </c>
      <c r="AA19" s="697">
        <v>398</v>
      </c>
      <c r="AB19" s="728">
        <v>344</v>
      </c>
      <c r="AC19" s="474">
        <f t="shared" si="1"/>
        <v>-0.23893805309734514</v>
      </c>
      <c r="AD19" s="48">
        <f t="shared" si="2"/>
        <v>-0.135678391959799</v>
      </c>
      <c r="AE19" s="49">
        <f t="shared" si="3"/>
        <v>395.66666666666669</v>
      </c>
      <c r="AF19" s="119">
        <f t="shared" si="4"/>
        <v>-0.37906137184115524</v>
      </c>
      <c r="AG19" s="544"/>
      <c r="AH19" s="539">
        <f t="shared" si="0"/>
        <v>5</v>
      </c>
      <c r="AI19" s="538"/>
      <c r="AJ19" s="545"/>
      <c r="AK19" s="12"/>
      <c r="AL19" s="12"/>
      <c r="AM19" s="12"/>
      <c r="AN19" s="12"/>
      <c r="AO19" s="12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</row>
    <row r="20" spans="1:174" s="619" customFormat="1" ht="12.75" customHeight="1" x14ac:dyDescent="0.2">
      <c r="A20" s="618" t="s">
        <v>64</v>
      </c>
      <c r="B20" s="63">
        <v>0</v>
      </c>
      <c r="C20" s="68">
        <v>0</v>
      </c>
      <c r="D20" s="24">
        <v>0</v>
      </c>
      <c r="E20" s="64">
        <v>0</v>
      </c>
      <c r="F20" s="63">
        <v>0</v>
      </c>
      <c r="G20" s="9">
        <v>6</v>
      </c>
      <c r="H20" s="11">
        <v>18</v>
      </c>
      <c r="I20" s="18">
        <v>26</v>
      </c>
      <c r="J20" s="66">
        <v>20</v>
      </c>
      <c r="K20" s="63">
        <v>33</v>
      </c>
      <c r="L20" s="63">
        <v>36</v>
      </c>
      <c r="M20" s="7">
        <v>45</v>
      </c>
      <c r="N20" s="414">
        <v>52</v>
      </c>
      <c r="O20" s="66">
        <v>58</v>
      </c>
      <c r="P20" s="241">
        <v>86</v>
      </c>
      <c r="Q20" s="425">
        <v>112</v>
      </c>
      <c r="R20" s="523">
        <v>105</v>
      </c>
      <c r="S20" s="241">
        <v>83</v>
      </c>
      <c r="T20" s="118">
        <v>73</v>
      </c>
      <c r="U20" s="118">
        <v>74</v>
      </c>
      <c r="V20" s="118">
        <v>58</v>
      </c>
      <c r="W20" s="118">
        <v>63</v>
      </c>
      <c r="X20" s="118">
        <v>67</v>
      </c>
      <c r="Y20" s="118">
        <v>62</v>
      </c>
      <c r="Z20" s="118">
        <v>64</v>
      </c>
      <c r="AA20" s="697">
        <v>57</v>
      </c>
      <c r="AB20" s="506">
        <v>51</v>
      </c>
      <c r="AC20" s="474">
        <f t="shared" si="1"/>
        <v>-0.19047619047619047</v>
      </c>
      <c r="AD20" s="48">
        <f t="shared" si="2"/>
        <v>-0.10526315789473684</v>
      </c>
      <c r="AE20" s="49">
        <f t="shared" si="3"/>
        <v>57.333333333333336</v>
      </c>
      <c r="AF20" s="119">
        <f t="shared" si="4"/>
        <v>-0.51428571428571423</v>
      </c>
      <c r="AG20" s="544"/>
      <c r="AH20" s="539">
        <f t="shared" si="0"/>
        <v>30</v>
      </c>
      <c r="AI20" s="546"/>
      <c r="AJ20" s="546"/>
      <c r="AK20" s="13"/>
      <c r="AL20" s="13"/>
      <c r="AM20" s="13"/>
      <c r="AN20" s="13"/>
      <c r="AO20" s="13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</row>
    <row r="21" spans="1:174" ht="12.75" customHeight="1" x14ac:dyDescent="0.2">
      <c r="A21" s="620" t="s">
        <v>6</v>
      </c>
      <c r="B21" s="51">
        <v>137</v>
      </c>
      <c r="C21" s="52">
        <v>145</v>
      </c>
      <c r="D21" s="53">
        <v>130</v>
      </c>
      <c r="E21" s="131">
        <v>134</v>
      </c>
      <c r="F21" s="51">
        <v>146</v>
      </c>
      <c r="G21" s="132">
        <v>136</v>
      </c>
      <c r="H21" s="133">
        <v>163</v>
      </c>
      <c r="I21" s="56">
        <v>165</v>
      </c>
      <c r="J21" s="57">
        <v>168</v>
      </c>
      <c r="K21" s="51">
        <v>174</v>
      </c>
      <c r="L21" s="51">
        <v>183</v>
      </c>
      <c r="M21" s="58">
        <v>194</v>
      </c>
      <c r="N21" s="413">
        <v>184</v>
      </c>
      <c r="O21" s="57">
        <v>208</v>
      </c>
      <c r="P21" s="326">
        <v>190</v>
      </c>
      <c r="Q21" s="708">
        <v>183</v>
      </c>
      <c r="R21" s="522">
        <v>169</v>
      </c>
      <c r="S21" s="326">
        <v>151</v>
      </c>
      <c r="T21" s="134">
        <v>155</v>
      </c>
      <c r="U21" s="134">
        <v>157</v>
      </c>
      <c r="V21" s="134">
        <v>143</v>
      </c>
      <c r="W21" s="134">
        <v>140</v>
      </c>
      <c r="X21" s="134">
        <v>141</v>
      </c>
      <c r="Y21" s="134">
        <v>153</v>
      </c>
      <c r="Z21" s="134">
        <v>134</v>
      </c>
      <c r="AA21" s="698">
        <v>110</v>
      </c>
      <c r="AB21" s="507">
        <v>105</v>
      </c>
      <c r="AC21" s="475">
        <f t="shared" si="1"/>
        <v>-0.25</v>
      </c>
      <c r="AD21" s="60">
        <f t="shared" si="2"/>
        <v>-4.5454545454545456E-2</v>
      </c>
      <c r="AE21" s="61">
        <f t="shared" si="3"/>
        <v>116.33333333333333</v>
      </c>
      <c r="AF21" s="135">
        <f t="shared" si="4"/>
        <v>-0.378698224852071</v>
      </c>
      <c r="AG21" s="544"/>
      <c r="AH21" s="539">
        <f t="shared" si="0"/>
        <v>17</v>
      </c>
      <c r="AI21" s="538"/>
      <c r="AJ21" s="538"/>
      <c r="AK21" s="12"/>
      <c r="AL21" s="12"/>
      <c r="AM21" s="12"/>
      <c r="AN21" s="12"/>
      <c r="AO21" s="12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</row>
    <row r="22" spans="1:174" ht="12.75" customHeight="1" x14ac:dyDescent="0.2">
      <c r="A22" s="618" t="s">
        <v>42</v>
      </c>
      <c r="B22" s="63">
        <v>0</v>
      </c>
      <c r="C22" s="68">
        <v>0</v>
      </c>
      <c r="D22" s="24">
        <v>0</v>
      </c>
      <c r="E22" s="64">
        <v>0</v>
      </c>
      <c r="F22" s="63">
        <v>0</v>
      </c>
      <c r="G22" s="9">
        <v>0</v>
      </c>
      <c r="H22" s="11">
        <v>0</v>
      </c>
      <c r="I22" s="18">
        <v>0</v>
      </c>
      <c r="J22" s="66">
        <v>0</v>
      </c>
      <c r="K22" s="63">
        <v>0</v>
      </c>
      <c r="L22" s="63">
        <v>4</v>
      </c>
      <c r="M22" s="7">
        <v>4</v>
      </c>
      <c r="N22" s="414">
        <v>6</v>
      </c>
      <c r="O22" s="66">
        <v>4</v>
      </c>
      <c r="P22" s="241">
        <v>1</v>
      </c>
      <c r="Q22" s="425">
        <v>4</v>
      </c>
      <c r="R22" s="523">
        <v>7</v>
      </c>
      <c r="S22" s="241">
        <v>6</v>
      </c>
      <c r="T22" s="118">
        <v>8</v>
      </c>
      <c r="U22" s="118">
        <v>7</v>
      </c>
      <c r="V22" s="118">
        <v>4</v>
      </c>
      <c r="W22" s="118">
        <v>6</v>
      </c>
      <c r="X22" s="118">
        <v>7</v>
      </c>
      <c r="Y22" s="118">
        <v>7</v>
      </c>
      <c r="Z22" s="118">
        <v>10</v>
      </c>
      <c r="AA22" s="697">
        <v>9</v>
      </c>
      <c r="AB22" s="506">
        <v>7</v>
      </c>
      <c r="AC22" s="474" t="str">
        <f t="shared" si="1"/>
        <v/>
      </c>
      <c r="AD22" s="48" t="str">
        <f t="shared" si="2"/>
        <v xml:space="preserve"> </v>
      </c>
      <c r="AE22" s="49">
        <f t="shared" si="3"/>
        <v>8.6666666666666661</v>
      </c>
      <c r="AF22" s="119" t="str">
        <f t="shared" si="4"/>
        <v xml:space="preserve"> </v>
      </c>
      <c r="AG22" s="544"/>
      <c r="AH22" s="539">
        <f t="shared" si="0"/>
        <v>46</v>
      </c>
      <c r="AI22" s="538"/>
      <c r="AJ22" s="538"/>
      <c r="AK22" s="12"/>
      <c r="AL22" s="12"/>
      <c r="AM22" s="12"/>
      <c r="AN22" s="12"/>
      <c r="AO22" s="12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</row>
    <row r="23" spans="1:174" ht="12.75" customHeight="1" x14ac:dyDescent="0.2">
      <c r="A23" s="618" t="s">
        <v>44</v>
      </c>
      <c r="B23" s="63">
        <v>0</v>
      </c>
      <c r="C23" s="68">
        <v>0</v>
      </c>
      <c r="D23" s="24">
        <v>0</v>
      </c>
      <c r="E23" s="64">
        <v>0</v>
      </c>
      <c r="F23" s="63">
        <v>0</v>
      </c>
      <c r="G23" s="9">
        <v>0</v>
      </c>
      <c r="H23" s="11">
        <v>0</v>
      </c>
      <c r="I23" s="18">
        <v>0</v>
      </c>
      <c r="J23" s="66">
        <v>2</v>
      </c>
      <c r="K23" s="63">
        <v>9</v>
      </c>
      <c r="L23" s="63">
        <v>18</v>
      </c>
      <c r="M23" s="7">
        <v>33</v>
      </c>
      <c r="N23" s="414">
        <v>48</v>
      </c>
      <c r="O23" s="66">
        <v>70</v>
      </c>
      <c r="P23" s="241">
        <v>81</v>
      </c>
      <c r="Q23" s="425">
        <v>109</v>
      </c>
      <c r="R23" s="523">
        <v>118</v>
      </c>
      <c r="S23" s="241">
        <v>133</v>
      </c>
      <c r="T23" s="118">
        <v>130</v>
      </c>
      <c r="U23" s="118">
        <v>140</v>
      </c>
      <c r="V23" s="118">
        <v>154</v>
      </c>
      <c r="W23" s="118">
        <v>159</v>
      </c>
      <c r="X23" s="118">
        <v>170</v>
      </c>
      <c r="Y23" s="118">
        <v>168</v>
      </c>
      <c r="Z23" s="118">
        <v>147</v>
      </c>
      <c r="AA23" s="697">
        <v>113</v>
      </c>
      <c r="AB23" s="506">
        <v>93</v>
      </c>
      <c r="AC23" s="474">
        <f t="shared" si="1"/>
        <v>-0.41509433962264153</v>
      </c>
      <c r="AD23" s="48">
        <f t="shared" si="2"/>
        <v>-0.17699115044247787</v>
      </c>
      <c r="AE23" s="49">
        <f t="shared" si="3"/>
        <v>117.66666666666667</v>
      </c>
      <c r="AF23" s="119">
        <f t="shared" si="4"/>
        <v>-0.21186440677966101</v>
      </c>
      <c r="AG23" s="544"/>
      <c r="AH23" s="539">
        <f t="shared" si="0"/>
        <v>19</v>
      </c>
      <c r="AI23" s="538"/>
      <c r="AJ23" s="538"/>
      <c r="AK23" s="12"/>
      <c r="AL23" s="12"/>
      <c r="AM23" s="12"/>
      <c r="AN23" s="12"/>
      <c r="AO23" s="12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</row>
    <row r="24" spans="1:174" ht="12.75" customHeight="1" x14ac:dyDescent="0.2">
      <c r="A24" s="618" t="s">
        <v>7</v>
      </c>
      <c r="B24" s="63">
        <v>8</v>
      </c>
      <c r="C24" s="68">
        <v>6</v>
      </c>
      <c r="D24" s="24">
        <v>7</v>
      </c>
      <c r="E24" s="64">
        <v>10</v>
      </c>
      <c r="F24" s="63">
        <v>11</v>
      </c>
      <c r="G24" s="9">
        <v>11</v>
      </c>
      <c r="H24" s="11">
        <v>11</v>
      </c>
      <c r="I24" s="18">
        <v>6</v>
      </c>
      <c r="J24" s="66">
        <v>8</v>
      </c>
      <c r="K24" s="63">
        <v>5</v>
      </c>
      <c r="L24" s="63">
        <v>4</v>
      </c>
      <c r="M24" s="7">
        <v>6</v>
      </c>
      <c r="N24" s="414">
        <v>8</v>
      </c>
      <c r="O24" s="66">
        <v>7</v>
      </c>
      <c r="P24" s="241">
        <v>7</v>
      </c>
      <c r="Q24" s="425">
        <v>3</v>
      </c>
      <c r="R24" s="523">
        <v>7</v>
      </c>
      <c r="S24" s="241">
        <v>12</v>
      </c>
      <c r="T24" s="118">
        <v>11</v>
      </c>
      <c r="U24" s="118">
        <v>9</v>
      </c>
      <c r="V24" s="118">
        <v>7</v>
      </c>
      <c r="W24" s="118">
        <v>8</v>
      </c>
      <c r="X24" s="118">
        <v>8</v>
      </c>
      <c r="Y24" s="118">
        <v>6</v>
      </c>
      <c r="Z24" s="118">
        <v>6</v>
      </c>
      <c r="AA24" s="697">
        <v>2</v>
      </c>
      <c r="AB24" s="506">
        <v>3</v>
      </c>
      <c r="AC24" s="474" t="str">
        <f t="shared" si="1"/>
        <v/>
      </c>
      <c r="AD24" s="48" t="str">
        <f t="shared" si="2"/>
        <v xml:space="preserve"> </v>
      </c>
      <c r="AE24" s="49">
        <f t="shared" si="3"/>
        <v>3.6666666666666665</v>
      </c>
      <c r="AF24" s="119" t="str">
        <f t="shared" si="4"/>
        <v xml:space="preserve"> </v>
      </c>
      <c r="AG24" s="544"/>
      <c r="AH24" s="539">
        <f t="shared" si="0"/>
        <v>48</v>
      </c>
      <c r="AI24" s="538"/>
      <c r="AJ24" s="538"/>
      <c r="AK24" s="12"/>
      <c r="AL24" s="12"/>
      <c r="AM24" s="12"/>
      <c r="AN24" s="12"/>
      <c r="AO24" s="12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</row>
    <row r="25" spans="1:174" s="619" customFormat="1" ht="12.75" customHeight="1" x14ac:dyDescent="0.2">
      <c r="A25" s="618" t="s">
        <v>8</v>
      </c>
      <c r="B25" s="63">
        <v>169</v>
      </c>
      <c r="C25" s="22">
        <v>157</v>
      </c>
      <c r="D25" s="24">
        <v>144</v>
      </c>
      <c r="E25" s="64">
        <v>131</v>
      </c>
      <c r="F25" s="63">
        <v>151</v>
      </c>
      <c r="G25" s="9">
        <v>193</v>
      </c>
      <c r="H25" s="11">
        <v>241</v>
      </c>
      <c r="I25" s="18">
        <v>267</v>
      </c>
      <c r="J25" s="66">
        <v>240</v>
      </c>
      <c r="K25" s="63">
        <v>213</v>
      </c>
      <c r="L25" s="63">
        <v>221</v>
      </c>
      <c r="M25" s="7">
        <v>214</v>
      </c>
      <c r="N25" s="414">
        <v>224</v>
      </c>
      <c r="O25" s="66">
        <v>233</v>
      </c>
      <c r="P25" s="241">
        <v>256</v>
      </c>
      <c r="Q25" s="425">
        <v>214</v>
      </c>
      <c r="R25" s="523">
        <v>190</v>
      </c>
      <c r="S25" s="241">
        <v>176</v>
      </c>
      <c r="T25" s="118">
        <v>159</v>
      </c>
      <c r="U25" s="118">
        <v>145</v>
      </c>
      <c r="V25" s="118">
        <v>135</v>
      </c>
      <c r="W25" s="118">
        <v>131</v>
      </c>
      <c r="X25" s="118">
        <v>121</v>
      </c>
      <c r="Y25" s="118">
        <v>113</v>
      </c>
      <c r="Z25" s="118">
        <v>128</v>
      </c>
      <c r="AA25" s="697">
        <v>111</v>
      </c>
      <c r="AB25" s="506">
        <v>92</v>
      </c>
      <c r="AC25" s="474">
        <f t="shared" si="1"/>
        <v>-0.29770992366412213</v>
      </c>
      <c r="AD25" s="48">
        <f t="shared" si="2"/>
        <v>-0.17117117117117117</v>
      </c>
      <c r="AE25" s="49">
        <f t="shared" si="3"/>
        <v>110.33333333333333</v>
      </c>
      <c r="AF25" s="119">
        <f t="shared" si="4"/>
        <v>-0.51578947368421058</v>
      </c>
      <c r="AG25" s="544"/>
      <c r="AH25" s="539">
        <f t="shared" si="0"/>
        <v>20</v>
      </c>
      <c r="AI25" s="546"/>
      <c r="AJ25" s="546"/>
      <c r="AK25" s="13"/>
      <c r="AL25" s="13"/>
      <c r="AM25" s="13"/>
      <c r="AN25" s="13"/>
      <c r="AO25" s="13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</row>
    <row r="26" spans="1:174" s="619" customFormat="1" ht="12.75" customHeight="1" x14ac:dyDescent="0.2">
      <c r="A26" s="620" t="s">
        <v>61</v>
      </c>
      <c r="B26" s="51">
        <v>0</v>
      </c>
      <c r="C26" s="130">
        <v>0</v>
      </c>
      <c r="D26" s="53">
        <v>0</v>
      </c>
      <c r="E26" s="131">
        <v>0</v>
      </c>
      <c r="F26" s="51">
        <v>0</v>
      </c>
      <c r="G26" s="132">
        <v>0</v>
      </c>
      <c r="H26" s="133">
        <v>0</v>
      </c>
      <c r="I26" s="56">
        <v>0</v>
      </c>
      <c r="J26" s="57">
        <v>0</v>
      </c>
      <c r="K26" s="51">
        <v>1</v>
      </c>
      <c r="L26" s="51">
        <v>0</v>
      </c>
      <c r="M26" s="58">
        <v>0</v>
      </c>
      <c r="N26" s="413">
        <v>9</v>
      </c>
      <c r="O26" s="57">
        <v>5</v>
      </c>
      <c r="P26" s="326">
        <v>5</v>
      </c>
      <c r="Q26" s="708">
        <v>7</v>
      </c>
      <c r="R26" s="522">
        <v>3</v>
      </c>
      <c r="S26" s="326">
        <v>1</v>
      </c>
      <c r="T26" s="134">
        <v>9</v>
      </c>
      <c r="U26" s="134">
        <v>6</v>
      </c>
      <c r="V26" s="134">
        <v>5</v>
      </c>
      <c r="W26" s="134">
        <v>0</v>
      </c>
      <c r="X26" s="134">
        <v>6</v>
      </c>
      <c r="Y26" s="134">
        <v>3</v>
      </c>
      <c r="Z26" s="134">
        <v>6</v>
      </c>
      <c r="AA26" s="698">
        <v>7</v>
      </c>
      <c r="AB26" s="507">
        <v>0</v>
      </c>
      <c r="AC26" s="475" t="str">
        <f t="shared" si="1"/>
        <v/>
      </c>
      <c r="AD26" s="60" t="str">
        <f t="shared" si="2"/>
        <v xml:space="preserve"> </v>
      </c>
      <c r="AE26" s="61">
        <f t="shared" si="3"/>
        <v>4.333333333333333</v>
      </c>
      <c r="AF26" s="135" t="str">
        <f t="shared" si="4"/>
        <v xml:space="preserve"> </v>
      </c>
      <c r="AG26" s="544"/>
      <c r="AH26" s="539">
        <f t="shared" si="0"/>
        <v>49</v>
      </c>
      <c r="AI26" s="546"/>
      <c r="AJ26" s="546"/>
      <c r="AK26" s="13"/>
      <c r="AL26" s="13"/>
      <c r="AM26" s="13"/>
      <c r="AN26" s="13"/>
      <c r="AO26" s="13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</row>
    <row r="27" spans="1:174" s="621" customFormat="1" ht="12.75" customHeight="1" x14ac:dyDescent="0.2">
      <c r="A27" s="618" t="s">
        <v>59</v>
      </c>
      <c r="B27" s="63">
        <v>0</v>
      </c>
      <c r="C27" s="68">
        <v>0</v>
      </c>
      <c r="D27" s="24">
        <v>0</v>
      </c>
      <c r="E27" s="64">
        <v>0</v>
      </c>
      <c r="F27" s="63">
        <v>0</v>
      </c>
      <c r="G27" s="9">
        <v>16</v>
      </c>
      <c r="H27" s="11">
        <v>37</v>
      </c>
      <c r="I27" s="18">
        <v>50</v>
      </c>
      <c r="J27" s="66">
        <v>44</v>
      </c>
      <c r="K27" s="63">
        <v>55</v>
      </c>
      <c r="L27" s="63">
        <v>44</v>
      </c>
      <c r="M27" s="7">
        <v>53</v>
      </c>
      <c r="N27" s="414">
        <v>37</v>
      </c>
      <c r="O27" s="66">
        <v>46</v>
      </c>
      <c r="P27" s="241">
        <v>52</v>
      </c>
      <c r="Q27" s="425">
        <v>54</v>
      </c>
      <c r="R27" s="523">
        <v>52</v>
      </c>
      <c r="S27" s="241">
        <v>46</v>
      </c>
      <c r="T27" s="118">
        <v>36</v>
      </c>
      <c r="U27" s="118">
        <v>38</v>
      </c>
      <c r="V27" s="118">
        <v>39</v>
      </c>
      <c r="W27" s="118">
        <v>43</v>
      </c>
      <c r="X27" s="118">
        <v>50</v>
      </c>
      <c r="Y27" s="118">
        <v>39</v>
      </c>
      <c r="Z27" s="118">
        <v>33</v>
      </c>
      <c r="AA27" s="697">
        <v>54</v>
      </c>
      <c r="AB27" s="506">
        <v>54</v>
      </c>
      <c r="AC27" s="474">
        <f t="shared" si="1"/>
        <v>0.2558139534883721</v>
      </c>
      <c r="AD27" s="48">
        <f t="shared" si="2"/>
        <v>0</v>
      </c>
      <c r="AE27" s="49">
        <f t="shared" si="3"/>
        <v>47</v>
      </c>
      <c r="AF27" s="119">
        <f t="shared" si="4"/>
        <v>3.8461538461538464E-2</v>
      </c>
      <c r="AG27" s="544"/>
      <c r="AH27" s="539">
        <f t="shared" si="0"/>
        <v>28</v>
      </c>
      <c r="AI27" s="547"/>
      <c r="AJ27" s="547"/>
      <c r="AK27" s="14"/>
      <c r="AL27" s="14"/>
      <c r="AM27" s="14"/>
      <c r="AN27" s="14"/>
      <c r="AO27" s="1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</row>
    <row r="28" spans="1:174" s="621" customFormat="1" ht="12.75" customHeight="1" x14ac:dyDescent="0.2">
      <c r="A28" s="618" t="s">
        <v>60</v>
      </c>
      <c r="B28" s="63">
        <v>0</v>
      </c>
      <c r="C28" s="68">
        <v>0</v>
      </c>
      <c r="D28" s="24">
        <v>0</v>
      </c>
      <c r="E28" s="64">
        <v>0</v>
      </c>
      <c r="F28" s="63">
        <v>0</v>
      </c>
      <c r="G28" s="9">
        <v>3</v>
      </c>
      <c r="H28" s="11">
        <v>34</v>
      </c>
      <c r="I28" s="18">
        <v>42</v>
      </c>
      <c r="J28" s="66">
        <v>40</v>
      </c>
      <c r="K28" s="63">
        <v>33</v>
      </c>
      <c r="L28" s="63">
        <v>36</v>
      </c>
      <c r="M28" s="7">
        <v>38</v>
      </c>
      <c r="N28" s="414">
        <v>30</v>
      </c>
      <c r="O28" s="66">
        <v>31</v>
      </c>
      <c r="P28" s="241">
        <v>36</v>
      </c>
      <c r="Q28" s="425">
        <v>23</v>
      </c>
      <c r="R28" s="523">
        <v>19</v>
      </c>
      <c r="S28" s="241">
        <v>27</v>
      </c>
      <c r="T28" s="118">
        <v>30</v>
      </c>
      <c r="U28" s="118">
        <v>26</v>
      </c>
      <c r="V28" s="118">
        <v>27</v>
      </c>
      <c r="W28" s="118">
        <v>42</v>
      </c>
      <c r="X28" s="118">
        <v>42</v>
      </c>
      <c r="Y28" s="118">
        <v>53</v>
      </c>
      <c r="Z28" s="118">
        <v>40</v>
      </c>
      <c r="AA28" s="697">
        <v>46</v>
      </c>
      <c r="AB28" s="506">
        <v>52</v>
      </c>
      <c r="AC28" s="474">
        <f t="shared" si="1"/>
        <v>0.23809523809523808</v>
      </c>
      <c r="AD28" s="48">
        <f t="shared" si="2"/>
        <v>0.13043478260869565</v>
      </c>
      <c r="AE28" s="49">
        <f t="shared" si="3"/>
        <v>46</v>
      </c>
      <c r="AF28" s="119">
        <f t="shared" si="4"/>
        <v>1.736842105263158</v>
      </c>
      <c r="AG28" s="544"/>
      <c r="AH28" s="539">
        <f t="shared" si="0"/>
        <v>29</v>
      </c>
      <c r="AI28" s="547"/>
      <c r="AJ28" s="547"/>
      <c r="AK28" s="14"/>
      <c r="AL28" s="14"/>
      <c r="AM28" s="14"/>
      <c r="AN28" s="14"/>
      <c r="AO28" s="1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</row>
    <row r="29" spans="1:174" ht="12.75" customHeight="1" x14ac:dyDescent="0.2">
      <c r="A29" s="618" t="s">
        <v>32</v>
      </c>
      <c r="B29" s="63">
        <v>0</v>
      </c>
      <c r="C29" s="68">
        <v>0</v>
      </c>
      <c r="D29" s="24">
        <v>0</v>
      </c>
      <c r="E29" s="64">
        <v>0</v>
      </c>
      <c r="F29" s="63">
        <v>0</v>
      </c>
      <c r="G29" s="9">
        <v>0</v>
      </c>
      <c r="H29" s="11">
        <v>2</v>
      </c>
      <c r="I29" s="18">
        <v>17</v>
      </c>
      <c r="J29" s="66">
        <v>27</v>
      </c>
      <c r="K29" s="63">
        <v>37</v>
      </c>
      <c r="L29" s="63">
        <v>41</v>
      </c>
      <c r="M29" s="7">
        <v>52</v>
      </c>
      <c r="N29" s="414">
        <v>61</v>
      </c>
      <c r="O29" s="66">
        <v>80</v>
      </c>
      <c r="P29" s="241">
        <v>88</v>
      </c>
      <c r="Q29" s="425">
        <v>66</v>
      </c>
      <c r="R29" s="523">
        <v>57</v>
      </c>
      <c r="S29" s="241">
        <v>61</v>
      </c>
      <c r="T29" s="118">
        <v>55</v>
      </c>
      <c r="U29" s="118">
        <v>62</v>
      </c>
      <c r="V29" s="118">
        <v>61</v>
      </c>
      <c r="W29" s="118">
        <v>49</v>
      </c>
      <c r="X29" s="118">
        <v>48</v>
      </c>
      <c r="Y29" s="118">
        <v>39</v>
      </c>
      <c r="Z29" s="118">
        <v>40</v>
      </c>
      <c r="AA29" s="697">
        <v>30</v>
      </c>
      <c r="AB29" s="506">
        <v>31</v>
      </c>
      <c r="AC29" s="474">
        <f t="shared" si="1"/>
        <v>-0.36734693877551022</v>
      </c>
      <c r="AD29" s="48">
        <f t="shared" si="2"/>
        <v>3.3333333333333333E-2</v>
      </c>
      <c r="AE29" s="49">
        <f t="shared" si="3"/>
        <v>33.666666666666664</v>
      </c>
      <c r="AF29" s="119">
        <f t="shared" si="4"/>
        <v>-0.45614035087719296</v>
      </c>
      <c r="AG29" s="544"/>
      <c r="AH29" s="539">
        <f t="shared" si="0"/>
        <v>36</v>
      </c>
      <c r="AI29" s="538"/>
      <c r="AJ29" s="538"/>
      <c r="AK29" s="12"/>
      <c r="AL29" s="12"/>
      <c r="AM29" s="12"/>
      <c r="AN29" s="12"/>
      <c r="AO29" s="12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</row>
    <row r="30" spans="1:174" ht="12.75" hidden="1" customHeight="1" x14ac:dyDescent="0.2">
      <c r="A30" s="618" t="s">
        <v>101</v>
      </c>
      <c r="B30" s="63">
        <v>121</v>
      </c>
      <c r="C30" s="22">
        <v>102</v>
      </c>
      <c r="D30" s="24">
        <v>93</v>
      </c>
      <c r="E30" s="64">
        <v>87</v>
      </c>
      <c r="F30" s="63">
        <v>116</v>
      </c>
      <c r="G30" s="9">
        <v>90</v>
      </c>
      <c r="H30" s="11">
        <v>19</v>
      </c>
      <c r="I30" s="18">
        <v>9</v>
      </c>
      <c r="J30" s="66">
        <v>2</v>
      </c>
      <c r="K30" s="63">
        <v>1</v>
      </c>
      <c r="L30" s="63">
        <v>0</v>
      </c>
      <c r="M30" s="7">
        <v>0</v>
      </c>
      <c r="N30" s="414">
        <v>0</v>
      </c>
      <c r="O30" s="66">
        <v>0</v>
      </c>
      <c r="P30" s="241">
        <v>0</v>
      </c>
      <c r="Q30" s="425">
        <v>0</v>
      </c>
      <c r="R30" s="523">
        <v>0</v>
      </c>
      <c r="S30" s="241">
        <v>0</v>
      </c>
      <c r="T30" s="118">
        <v>0</v>
      </c>
      <c r="U30" s="118">
        <v>0</v>
      </c>
      <c r="V30" s="118">
        <v>0</v>
      </c>
      <c r="W30" s="118"/>
      <c r="X30" s="118"/>
      <c r="Y30" s="118"/>
      <c r="Z30" s="118"/>
      <c r="AA30" s="697"/>
      <c r="AB30" s="506"/>
      <c r="AC30" s="474" t="str">
        <f t="shared" si="1"/>
        <v/>
      </c>
      <c r="AD30" s="48" t="str">
        <f t="shared" si="2"/>
        <v xml:space="preserve"> </v>
      </c>
      <c r="AE30" s="49" t="str">
        <f t="shared" si="3"/>
        <v xml:space="preserve">  </v>
      </c>
      <c r="AF30" s="119" t="str">
        <f t="shared" si="4"/>
        <v xml:space="preserve">  </v>
      </c>
      <c r="AG30" s="544"/>
      <c r="AH30" s="539">
        <f t="shared" si="0"/>
        <v>49</v>
      </c>
      <c r="AI30" s="538"/>
      <c r="AJ30" s="538"/>
      <c r="AK30" s="12"/>
      <c r="AL30" s="12"/>
      <c r="AM30" s="12"/>
      <c r="AN30" s="12"/>
      <c r="AO30" s="12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</row>
    <row r="31" spans="1:174" ht="12.75" customHeight="1" x14ac:dyDescent="0.2">
      <c r="A31" s="618" t="s">
        <v>9</v>
      </c>
      <c r="B31" s="63">
        <v>41</v>
      </c>
      <c r="C31" s="68">
        <v>32</v>
      </c>
      <c r="D31" s="24">
        <v>35</v>
      </c>
      <c r="E31" s="64">
        <v>38</v>
      </c>
      <c r="F31" s="63">
        <v>37</v>
      </c>
      <c r="G31" s="9">
        <v>32</v>
      </c>
      <c r="H31" s="11">
        <v>27</v>
      </c>
      <c r="I31" s="18">
        <v>23</v>
      </c>
      <c r="J31" s="66">
        <v>29</v>
      </c>
      <c r="K31" s="63">
        <v>29</v>
      </c>
      <c r="L31" s="63">
        <v>37</v>
      </c>
      <c r="M31" s="7">
        <v>44</v>
      </c>
      <c r="N31" s="414">
        <v>40</v>
      </c>
      <c r="O31" s="66">
        <v>48</v>
      </c>
      <c r="P31" s="241">
        <v>49</v>
      </c>
      <c r="Q31" s="425">
        <v>64</v>
      </c>
      <c r="R31" s="523">
        <v>59</v>
      </c>
      <c r="S31" s="241">
        <v>68</v>
      </c>
      <c r="T31" s="118">
        <f>14+53</f>
        <v>67</v>
      </c>
      <c r="U31" s="118">
        <v>59</v>
      </c>
      <c r="V31" s="118">
        <v>62</v>
      </c>
      <c r="W31" s="118">
        <v>70</v>
      </c>
      <c r="X31" s="118">
        <v>67</v>
      </c>
      <c r="Y31" s="118">
        <v>51</v>
      </c>
      <c r="Z31" s="118">
        <v>50</v>
      </c>
      <c r="AA31" s="697">
        <v>42</v>
      </c>
      <c r="AB31" s="506">
        <v>32</v>
      </c>
      <c r="AC31" s="474">
        <f t="shared" si="1"/>
        <v>-0.54285714285714282</v>
      </c>
      <c r="AD31" s="48">
        <f t="shared" si="2"/>
        <v>-0.23809523809523808</v>
      </c>
      <c r="AE31" s="49">
        <f t="shared" si="3"/>
        <v>41.333333333333336</v>
      </c>
      <c r="AF31" s="119">
        <f t="shared" si="4"/>
        <v>-0.4576271186440678</v>
      </c>
      <c r="AG31" s="544"/>
      <c r="AH31" s="539">
        <f t="shared" si="0"/>
        <v>35</v>
      </c>
      <c r="AI31" s="538"/>
      <c r="AJ31" s="538"/>
      <c r="AK31" s="12"/>
      <c r="AL31" s="12"/>
      <c r="AM31" s="12"/>
      <c r="AN31" s="12"/>
      <c r="AO31" s="12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</row>
    <row r="32" spans="1:174" s="622" customFormat="1" ht="12.75" customHeight="1" x14ac:dyDescent="0.2">
      <c r="A32" s="620" t="s">
        <v>10</v>
      </c>
      <c r="B32" s="51">
        <v>31</v>
      </c>
      <c r="C32" s="130">
        <v>31</v>
      </c>
      <c r="D32" s="53">
        <v>23</v>
      </c>
      <c r="E32" s="131">
        <v>26</v>
      </c>
      <c r="F32" s="51">
        <v>43</v>
      </c>
      <c r="G32" s="132">
        <v>49</v>
      </c>
      <c r="H32" s="133">
        <v>39</v>
      </c>
      <c r="I32" s="56">
        <v>39</v>
      </c>
      <c r="J32" s="57">
        <v>35</v>
      </c>
      <c r="K32" s="51">
        <v>37</v>
      </c>
      <c r="L32" s="51">
        <v>47</v>
      </c>
      <c r="M32" s="58">
        <v>42</v>
      </c>
      <c r="N32" s="413">
        <v>29</v>
      </c>
      <c r="O32" s="57">
        <v>26</v>
      </c>
      <c r="P32" s="326">
        <v>29</v>
      </c>
      <c r="Q32" s="708">
        <v>29</v>
      </c>
      <c r="R32" s="522">
        <v>21</v>
      </c>
      <c r="S32" s="326">
        <v>18</v>
      </c>
      <c r="T32" s="134">
        <v>15</v>
      </c>
      <c r="U32" s="134">
        <v>7</v>
      </c>
      <c r="V32" s="134">
        <v>14</v>
      </c>
      <c r="W32" s="134">
        <v>15</v>
      </c>
      <c r="X32" s="134">
        <v>22</v>
      </c>
      <c r="Y32" s="134">
        <v>15</v>
      </c>
      <c r="Z32" s="134">
        <v>15</v>
      </c>
      <c r="AA32" s="698">
        <v>15</v>
      </c>
      <c r="AB32" s="507">
        <v>16</v>
      </c>
      <c r="AC32" s="475" t="str">
        <f t="shared" si="1"/>
        <v/>
      </c>
      <c r="AD32" s="60" t="str">
        <f t="shared" si="2"/>
        <v xml:space="preserve"> </v>
      </c>
      <c r="AE32" s="61">
        <f t="shared" si="3"/>
        <v>15.333333333333334</v>
      </c>
      <c r="AF32" s="135" t="str">
        <f t="shared" si="4"/>
        <v xml:space="preserve"> </v>
      </c>
      <c r="AG32" s="544"/>
      <c r="AH32" s="539">
        <f t="shared" si="0"/>
        <v>42</v>
      </c>
      <c r="AI32" s="548"/>
      <c r="AJ32" s="548"/>
      <c r="AK32" s="15"/>
      <c r="AL32" s="15"/>
      <c r="AM32" s="15"/>
      <c r="AN32" s="15"/>
      <c r="AO32" s="1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</row>
    <row r="33" spans="1:174" ht="12.75" customHeight="1" x14ac:dyDescent="0.2">
      <c r="A33" s="618" t="s">
        <v>11</v>
      </c>
      <c r="B33" s="63">
        <v>91</v>
      </c>
      <c r="C33" s="22">
        <v>104</v>
      </c>
      <c r="D33" s="24">
        <v>112</v>
      </c>
      <c r="E33" s="64">
        <v>119</v>
      </c>
      <c r="F33" s="63">
        <v>107</v>
      </c>
      <c r="G33" s="9">
        <v>114</v>
      </c>
      <c r="H33" s="11">
        <v>129</v>
      </c>
      <c r="I33" s="18">
        <v>126</v>
      </c>
      <c r="J33" s="66">
        <v>126</v>
      </c>
      <c r="K33" s="63">
        <v>123</v>
      </c>
      <c r="L33" s="63">
        <v>126</v>
      </c>
      <c r="M33" s="7">
        <v>120</v>
      </c>
      <c r="N33" s="414">
        <v>135</v>
      </c>
      <c r="O33" s="66">
        <v>139</v>
      </c>
      <c r="P33" s="241">
        <v>133</v>
      </c>
      <c r="Q33" s="425">
        <v>126</v>
      </c>
      <c r="R33" s="523">
        <v>125</v>
      </c>
      <c r="S33" s="241">
        <v>114</v>
      </c>
      <c r="T33" s="118">
        <v>122</v>
      </c>
      <c r="U33" s="118">
        <v>100</v>
      </c>
      <c r="V33" s="118">
        <v>124</v>
      </c>
      <c r="W33" s="118">
        <v>130</v>
      </c>
      <c r="X33" s="118">
        <v>143</v>
      </c>
      <c r="Y33" s="118">
        <v>138</v>
      </c>
      <c r="Z33" s="118">
        <v>111</v>
      </c>
      <c r="AA33" s="697">
        <v>93</v>
      </c>
      <c r="AB33" s="506">
        <v>87</v>
      </c>
      <c r="AC33" s="474">
        <f t="shared" si="1"/>
        <v>-0.33076923076923076</v>
      </c>
      <c r="AD33" s="48">
        <f t="shared" si="2"/>
        <v>-6.4516129032258063E-2</v>
      </c>
      <c r="AE33" s="49">
        <f t="shared" si="3"/>
        <v>97</v>
      </c>
      <c r="AF33" s="119">
        <f t="shared" si="4"/>
        <v>-0.30399999999999999</v>
      </c>
      <c r="AG33" s="544"/>
      <c r="AH33" s="539">
        <f t="shared" si="0"/>
        <v>21</v>
      </c>
      <c r="AI33" s="538"/>
      <c r="AJ33" s="538"/>
      <c r="AK33" s="12"/>
      <c r="AL33" s="12"/>
      <c r="AM33" s="12"/>
      <c r="AN33" s="12"/>
      <c r="AO33" s="12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</row>
    <row r="34" spans="1:174" ht="12.75" hidden="1" customHeight="1" x14ac:dyDescent="0.2">
      <c r="A34" s="618" t="s">
        <v>102</v>
      </c>
      <c r="B34" s="63">
        <v>2</v>
      </c>
      <c r="C34" s="68"/>
      <c r="D34" s="24">
        <v>0</v>
      </c>
      <c r="E34" s="64">
        <v>0</v>
      </c>
      <c r="F34" s="63">
        <v>0</v>
      </c>
      <c r="G34" s="9">
        <v>0</v>
      </c>
      <c r="H34" s="11">
        <v>0</v>
      </c>
      <c r="I34" s="18">
        <v>0</v>
      </c>
      <c r="J34" s="66">
        <v>0</v>
      </c>
      <c r="K34" s="63">
        <v>0</v>
      </c>
      <c r="L34" s="63">
        <v>0</v>
      </c>
      <c r="M34" s="7">
        <v>0</v>
      </c>
      <c r="N34" s="414">
        <v>0</v>
      </c>
      <c r="O34" s="66">
        <v>0</v>
      </c>
      <c r="P34" s="241">
        <v>0</v>
      </c>
      <c r="Q34" s="425">
        <v>0</v>
      </c>
      <c r="R34" s="523">
        <v>0</v>
      </c>
      <c r="S34" s="241">
        <v>0</v>
      </c>
      <c r="T34" s="118">
        <v>0</v>
      </c>
      <c r="U34" s="118">
        <v>0</v>
      </c>
      <c r="V34" s="118">
        <v>0</v>
      </c>
      <c r="W34" s="118">
        <v>0</v>
      </c>
      <c r="X34" s="118"/>
      <c r="Y34" s="118"/>
      <c r="Z34" s="118"/>
      <c r="AA34" s="697"/>
      <c r="AB34" s="506"/>
      <c r="AC34" s="474" t="str">
        <f t="shared" si="1"/>
        <v/>
      </c>
      <c r="AD34" s="48" t="str">
        <f t="shared" si="2"/>
        <v xml:space="preserve"> </v>
      </c>
      <c r="AE34" s="49" t="str">
        <f t="shared" si="3"/>
        <v xml:space="preserve">  </v>
      </c>
      <c r="AF34" s="119" t="str">
        <f t="shared" si="4"/>
        <v xml:space="preserve">  </v>
      </c>
      <c r="AG34" s="544"/>
      <c r="AH34" s="539">
        <f t="shared" si="0"/>
        <v>49</v>
      </c>
      <c r="AI34" s="538"/>
      <c r="AJ34" s="538"/>
      <c r="AK34" s="12"/>
      <c r="AL34" s="12"/>
      <c r="AM34" s="12"/>
      <c r="AN34" s="12"/>
      <c r="AO34" s="12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</row>
    <row r="35" spans="1:174" ht="12.75" customHeight="1" x14ac:dyDescent="0.2">
      <c r="A35" s="618" t="s">
        <v>12</v>
      </c>
      <c r="B35" s="63">
        <v>238</v>
      </c>
      <c r="C35" s="68">
        <v>241</v>
      </c>
      <c r="D35" s="24">
        <v>241</v>
      </c>
      <c r="E35" s="64">
        <v>276</v>
      </c>
      <c r="F35" s="63">
        <v>290</v>
      </c>
      <c r="G35" s="9">
        <v>292</v>
      </c>
      <c r="H35" s="11">
        <v>300</v>
      </c>
      <c r="I35" s="18">
        <v>289</v>
      </c>
      <c r="J35" s="66">
        <v>292</v>
      </c>
      <c r="K35" s="63">
        <v>296</v>
      </c>
      <c r="L35" s="63">
        <v>334</v>
      </c>
      <c r="M35" s="7">
        <v>359</v>
      </c>
      <c r="N35" s="414">
        <v>369</v>
      </c>
      <c r="O35" s="66">
        <v>355</v>
      </c>
      <c r="P35" s="241">
        <v>403</v>
      </c>
      <c r="Q35" s="425">
        <v>426</v>
      </c>
      <c r="R35" s="523">
        <v>404</v>
      </c>
      <c r="S35" s="241">
        <v>380</v>
      </c>
      <c r="T35" s="118">
        <v>408</v>
      </c>
      <c r="U35" s="118">
        <v>377</v>
      </c>
      <c r="V35" s="118">
        <v>412</v>
      </c>
      <c r="W35" s="118">
        <v>406</v>
      </c>
      <c r="X35" s="118">
        <v>428</v>
      </c>
      <c r="Y35" s="118">
        <v>465</v>
      </c>
      <c r="Z35" s="118">
        <v>475</v>
      </c>
      <c r="AA35" s="697">
        <v>417</v>
      </c>
      <c r="AB35" s="728">
        <v>383</v>
      </c>
      <c r="AC35" s="474">
        <f t="shared" si="1"/>
        <v>-5.6650246305418719E-2</v>
      </c>
      <c r="AD35" s="48">
        <f t="shared" si="2"/>
        <v>-8.1534772182254203E-2</v>
      </c>
      <c r="AE35" s="49">
        <f t="shared" si="3"/>
        <v>425</v>
      </c>
      <c r="AF35" s="119">
        <f t="shared" si="4"/>
        <v>-5.1980198019801978E-2</v>
      </c>
      <c r="AG35" s="544"/>
      <c r="AH35" s="539">
        <f t="shared" si="0"/>
        <v>3</v>
      </c>
      <c r="AI35" s="538"/>
      <c r="AJ35" s="545"/>
      <c r="AK35" s="12"/>
      <c r="AL35" s="12"/>
      <c r="AM35" s="12"/>
      <c r="AN35" s="12"/>
      <c r="AO35" s="12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</row>
    <row r="36" spans="1:174" ht="12.75" customHeight="1" x14ac:dyDescent="0.2">
      <c r="A36" s="618" t="s">
        <v>13</v>
      </c>
      <c r="B36" s="63">
        <v>46</v>
      </c>
      <c r="C36" s="68">
        <v>45</v>
      </c>
      <c r="D36" s="24">
        <v>35</v>
      </c>
      <c r="E36" s="64">
        <v>49</v>
      </c>
      <c r="F36" s="63">
        <v>41</v>
      </c>
      <c r="G36" s="9">
        <v>33</v>
      </c>
      <c r="H36" s="11">
        <v>33</v>
      </c>
      <c r="I36" s="18">
        <v>46</v>
      </c>
      <c r="J36" s="66">
        <v>42</v>
      </c>
      <c r="K36" s="63">
        <v>41</v>
      </c>
      <c r="L36" s="63">
        <v>51</v>
      </c>
      <c r="M36" s="7">
        <v>57</v>
      </c>
      <c r="N36" s="414">
        <v>53</v>
      </c>
      <c r="O36" s="66">
        <v>56</v>
      </c>
      <c r="P36" s="241">
        <v>53</v>
      </c>
      <c r="Q36" s="425">
        <v>47</v>
      </c>
      <c r="R36" s="523">
        <v>41</v>
      </c>
      <c r="S36" s="241">
        <v>50</v>
      </c>
      <c r="T36" s="118">
        <v>52</v>
      </c>
      <c r="U36" s="118">
        <v>45</v>
      </c>
      <c r="V36" s="118">
        <v>54</v>
      </c>
      <c r="W36" s="118">
        <v>64</v>
      </c>
      <c r="X36" s="118">
        <v>60</v>
      </c>
      <c r="Y36" s="118">
        <v>58</v>
      </c>
      <c r="Z36" s="118">
        <v>61</v>
      </c>
      <c r="AA36" s="697">
        <v>48</v>
      </c>
      <c r="AB36" s="506">
        <v>39</v>
      </c>
      <c r="AC36" s="474">
        <f t="shared" si="1"/>
        <v>-0.390625</v>
      </c>
      <c r="AD36" s="48">
        <f t="shared" si="2"/>
        <v>-0.1875</v>
      </c>
      <c r="AE36" s="49">
        <f t="shared" si="3"/>
        <v>49.333333333333336</v>
      </c>
      <c r="AF36" s="119">
        <f t="shared" si="4"/>
        <v>-4.878048780487805E-2</v>
      </c>
      <c r="AG36" s="544"/>
      <c r="AH36" s="539">
        <f t="shared" si="0"/>
        <v>34</v>
      </c>
      <c r="AI36" s="538"/>
      <c r="AJ36" s="538"/>
      <c r="AK36" s="12"/>
      <c r="AL36" s="12"/>
      <c r="AM36" s="12"/>
      <c r="AN36" s="12"/>
      <c r="AO36" s="12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</row>
    <row r="37" spans="1:174" s="621" customFormat="1" ht="12.75" customHeight="1" x14ac:dyDescent="0.2">
      <c r="A37" s="618" t="s">
        <v>14</v>
      </c>
      <c r="B37" s="63">
        <v>14</v>
      </c>
      <c r="C37" s="68">
        <v>15</v>
      </c>
      <c r="D37" s="24">
        <v>18</v>
      </c>
      <c r="E37" s="64">
        <v>25</v>
      </c>
      <c r="F37" s="63">
        <v>26</v>
      </c>
      <c r="G37" s="9">
        <v>32</v>
      </c>
      <c r="H37" s="11">
        <v>30</v>
      </c>
      <c r="I37" s="18">
        <v>29</v>
      </c>
      <c r="J37" s="66">
        <v>41</v>
      </c>
      <c r="K37" s="63">
        <v>46</v>
      </c>
      <c r="L37" s="63">
        <v>39</v>
      </c>
      <c r="M37" s="7">
        <v>34</v>
      </c>
      <c r="N37" s="414">
        <v>26</v>
      </c>
      <c r="O37" s="66">
        <v>22</v>
      </c>
      <c r="P37" s="241">
        <v>21</v>
      </c>
      <c r="Q37" s="425">
        <v>23</v>
      </c>
      <c r="R37" s="523">
        <v>35</v>
      </c>
      <c r="S37" s="241">
        <v>55</v>
      </c>
      <c r="T37" s="118">
        <v>46</v>
      </c>
      <c r="U37" s="118">
        <v>36</v>
      </c>
      <c r="V37" s="118">
        <v>29</v>
      </c>
      <c r="W37" s="118">
        <v>27</v>
      </c>
      <c r="X37" s="118">
        <v>29</v>
      </c>
      <c r="Y37" s="118">
        <v>34</v>
      </c>
      <c r="Z37" s="118">
        <v>35</v>
      </c>
      <c r="AA37" s="697">
        <v>7</v>
      </c>
      <c r="AB37" s="506">
        <v>9</v>
      </c>
      <c r="AC37" s="474" t="str">
        <f t="shared" si="1"/>
        <v/>
      </c>
      <c r="AD37" s="48" t="str">
        <f t="shared" si="2"/>
        <v xml:space="preserve"> </v>
      </c>
      <c r="AE37" s="49">
        <f t="shared" si="3"/>
        <v>17</v>
      </c>
      <c r="AF37" s="119" t="str">
        <f t="shared" si="4"/>
        <v xml:space="preserve"> </v>
      </c>
      <c r="AG37" s="544"/>
      <c r="AH37" s="539">
        <f t="shared" si="0"/>
        <v>45</v>
      </c>
      <c r="AI37" s="547"/>
      <c r="AJ37" s="547"/>
      <c r="AK37" s="14"/>
      <c r="AL37" s="14"/>
      <c r="AM37" s="14"/>
      <c r="AN37" s="14"/>
      <c r="AO37" s="1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</row>
    <row r="38" spans="1:174" s="2" customFormat="1" ht="12.75" customHeight="1" x14ac:dyDescent="0.2">
      <c r="A38" s="620" t="s">
        <v>30</v>
      </c>
      <c r="B38" s="51">
        <v>0</v>
      </c>
      <c r="C38" s="130">
        <v>0</v>
      </c>
      <c r="D38" s="53">
        <v>0</v>
      </c>
      <c r="E38" s="131">
        <v>0</v>
      </c>
      <c r="F38" s="51">
        <v>0</v>
      </c>
      <c r="G38" s="132">
        <v>12</v>
      </c>
      <c r="H38" s="133">
        <v>13</v>
      </c>
      <c r="I38" s="56">
        <v>22</v>
      </c>
      <c r="J38" s="57">
        <v>35</v>
      </c>
      <c r="K38" s="51">
        <v>29</v>
      </c>
      <c r="L38" s="51">
        <v>26</v>
      </c>
      <c r="M38" s="58">
        <v>24</v>
      </c>
      <c r="N38" s="413">
        <v>26</v>
      </c>
      <c r="O38" s="57">
        <v>24</v>
      </c>
      <c r="P38" s="326">
        <v>30</v>
      </c>
      <c r="Q38" s="708">
        <v>31</v>
      </c>
      <c r="R38" s="522">
        <v>41</v>
      </c>
      <c r="S38" s="326">
        <v>42</v>
      </c>
      <c r="T38" s="134">
        <v>35</v>
      </c>
      <c r="U38" s="134">
        <v>37</v>
      </c>
      <c r="V38" s="134">
        <v>43</v>
      </c>
      <c r="W38" s="134">
        <v>46</v>
      </c>
      <c r="X38" s="134">
        <v>43</v>
      </c>
      <c r="Y38" s="134">
        <v>36</v>
      </c>
      <c r="Z38" s="134">
        <v>33</v>
      </c>
      <c r="AA38" s="698">
        <v>20</v>
      </c>
      <c r="AB38" s="507">
        <v>17</v>
      </c>
      <c r="AC38" s="475" t="str">
        <f t="shared" si="1"/>
        <v/>
      </c>
      <c r="AD38" s="60" t="str">
        <f t="shared" si="2"/>
        <v xml:space="preserve"> </v>
      </c>
      <c r="AE38" s="61">
        <f t="shared" si="3"/>
        <v>23.333333333333332</v>
      </c>
      <c r="AF38" s="135" t="str">
        <f t="shared" si="4"/>
        <v xml:space="preserve"> </v>
      </c>
      <c r="AG38" s="544"/>
      <c r="AH38" s="539">
        <f t="shared" si="0"/>
        <v>41</v>
      </c>
      <c r="AI38" s="541"/>
      <c r="AJ38" s="538"/>
      <c r="AK38" s="16"/>
      <c r="AL38" s="16"/>
      <c r="AM38" s="16"/>
      <c r="AN38" s="16"/>
      <c r="AO38" s="16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</row>
    <row r="39" spans="1:174" ht="12.75" customHeight="1" x14ac:dyDescent="0.2">
      <c r="A39" s="609" t="s">
        <v>19</v>
      </c>
      <c r="B39" s="63">
        <v>610</v>
      </c>
      <c r="C39" s="22">
        <v>601</v>
      </c>
      <c r="D39" s="24">
        <v>563</v>
      </c>
      <c r="E39" s="64">
        <v>477</v>
      </c>
      <c r="F39" s="63">
        <v>453</v>
      </c>
      <c r="G39" s="9">
        <v>437</v>
      </c>
      <c r="H39" s="65">
        <v>438</v>
      </c>
      <c r="I39" s="18">
        <v>386</v>
      </c>
      <c r="J39" s="66">
        <v>391</v>
      </c>
      <c r="K39" s="63">
        <v>408</v>
      </c>
      <c r="L39" s="63">
        <v>463</v>
      </c>
      <c r="M39" s="7">
        <v>462</v>
      </c>
      <c r="N39" s="425">
        <v>513</v>
      </c>
      <c r="O39" s="284">
        <v>541</v>
      </c>
      <c r="P39" s="241">
        <v>572</v>
      </c>
      <c r="Q39" s="425">
        <v>578</v>
      </c>
      <c r="R39" s="523">
        <v>594</v>
      </c>
      <c r="S39" s="241">
        <v>586</v>
      </c>
      <c r="T39" s="10">
        <v>594</v>
      </c>
      <c r="U39" s="10">
        <v>556</v>
      </c>
      <c r="V39" s="10">
        <v>569</v>
      </c>
      <c r="W39" s="10">
        <v>541</v>
      </c>
      <c r="X39" s="10">
        <v>488</v>
      </c>
      <c r="Y39" s="10">
        <v>457</v>
      </c>
      <c r="Z39" s="10">
        <v>407</v>
      </c>
      <c r="AA39" s="324">
        <v>382</v>
      </c>
      <c r="AB39" s="726">
        <v>363</v>
      </c>
      <c r="AC39" s="474">
        <f t="shared" si="1"/>
        <v>-0.32902033271719039</v>
      </c>
      <c r="AD39" s="48">
        <f t="shared" si="2"/>
        <v>-4.9738219895287955E-2</v>
      </c>
      <c r="AE39" s="49">
        <f t="shared" si="3"/>
        <v>384</v>
      </c>
      <c r="AF39" s="119">
        <f t="shared" si="4"/>
        <v>-0.3888888888888889</v>
      </c>
      <c r="AG39" s="544"/>
      <c r="AH39" s="539">
        <f t="shared" si="0"/>
        <v>4</v>
      </c>
      <c r="AI39" s="538"/>
      <c r="AJ39" s="545"/>
      <c r="AK39" s="12"/>
      <c r="AL39" s="12"/>
      <c r="AM39" s="12"/>
      <c r="AN39" s="12"/>
      <c r="AO39" s="12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</row>
    <row r="40" spans="1:174" ht="12.75" customHeight="1" x14ac:dyDescent="0.2">
      <c r="A40" s="609" t="s">
        <v>20</v>
      </c>
      <c r="B40" s="63">
        <v>46</v>
      </c>
      <c r="C40" s="68">
        <v>45</v>
      </c>
      <c r="D40" s="24">
        <v>51</v>
      </c>
      <c r="E40" s="64">
        <v>60</v>
      </c>
      <c r="F40" s="63">
        <v>59</v>
      </c>
      <c r="G40" s="9">
        <v>56</v>
      </c>
      <c r="H40" s="65">
        <v>50</v>
      </c>
      <c r="I40" s="18">
        <v>51</v>
      </c>
      <c r="J40" s="66">
        <v>70</v>
      </c>
      <c r="K40" s="63">
        <v>67</v>
      </c>
      <c r="L40" s="63">
        <v>93</v>
      </c>
      <c r="M40" s="7">
        <v>86</v>
      </c>
      <c r="N40" s="414">
        <v>81</v>
      </c>
      <c r="O40" s="66">
        <v>83</v>
      </c>
      <c r="P40" s="241">
        <v>94</v>
      </c>
      <c r="Q40" s="425">
        <v>90</v>
      </c>
      <c r="R40" s="523">
        <v>94</v>
      </c>
      <c r="S40" s="241">
        <v>107</v>
      </c>
      <c r="T40" s="10">
        <v>110</v>
      </c>
      <c r="U40" s="10">
        <v>115</v>
      </c>
      <c r="V40" s="10">
        <v>126</v>
      </c>
      <c r="W40" s="10">
        <v>122</v>
      </c>
      <c r="X40" s="10">
        <v>113</v>
      </c>
      <c r="Y40" s="10">
        <v>113</v>
      </c>
      <c r="Z40" s="10">
        <v>95</v>
      </c>
      <c r="AA40" s="324">
        <v>71</v>
      </c>
      <c r="AB40" s="501">
        <v>62</v>
      </c>
      <c r="AC40" s="474">
        <f t="shared" si="1"/>
        <v>-0.49180327868852458</v>
      </c>
      <c r="AD40" s="48">
        <f t="shared" si="2"/>
        <v>-0.12676056338028169</v>
      </c>
      <c r="AE40" s="49">
        <f t="shared" si="3"/>
        <v>76</v>
      </c>
      <c r="AF40" s="67">
        <f t="shared" si="4"/>
        <v>-0.34042553191489361</v>
      </c>
      <c r="AG40" s="550"/>
      <c r="AH40" s="539">
        <f t="shared" si="0"/>
        <v>25</v>
      </c>
      <c r="AI40" s="538"/>
      <c r="AJ40" s="538"/>
      <c r="AK40" s="12"/>
      <c r="AL40" s="12"/>
      <c r="AM40" s="12"/>
      <c r="AN40" s="12"/>
      <c r="AO40" s="12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</row>
    <row r="41" spans="1:174" s="622" customFormat="1" ht="12.75" customHeight="1" x14ac:dyDescent="0.2">
      <c r="A41" s="626" t="s">
        <v>25</v>
      </c>
      <c r="B41" s="63">
        <v>0</v>
      </c>
      <c r="C41" s="68">
        <v>0</v>
      </c>
      <c r="D41" s="24">
        <v>0</v>
      </c>
      <c r="E41" s="64">
        <v>0</v>
      </c>
      <c r="F41" s="63">
        <v>57</v>
      </c>
      <c r="G41" s="9">
        <v>114</v>
      </c>
      <c r="H41" s="65">
        <v>139</v>
      </c>
      <c r="I41" s="18">
        <v>142</v>
      </c>
      <c r="J41" s="66">
        <v>113</v>
      </c>
      <c r="K41" s="63">
        <v>89</v>
      </c>
      <c r="L41" s="63">
        <v>80</v>
      </c>
      <c r="M41" s="7">
        <v>81</v>
      </c>
      <c r="N41" s="414">
        <v>90</v>
      </c>
      <c r="O41" s="66">
        <v>85</v>
      </c>
      <c r="P41" s="241">
        <v>83</v>
      </c>
      <c r="Q41" s="425">
        <v>129</v>
      </c>
      <c r="R41" s="523">
        <v>133</v>
      </c>
      <c r="S41" s="241">
        <v>133</v>
      </c>
      <c r="T41" s="10">
        <v>164</v>
      </c>
      <c r="U41" s="10">
        <v>183</v>
      </c>
      <c r="V41" s="10">
        <v>210</v>
      </c>
      <c r="W41" s="10">
        <v>239</v>
      </c>
      <c r="X41" s="10">
        <v>218</v>
      </c>
      <c r="Y41" s="10">
        <v>232</v>
      </c>
      <c r="Z41" s="10">
        <v>209</v>
      </c>
      <c r="AA41" s="324">
        <v>180</v>
      </c>
      <c r="AB41" s="501">
        <v>216</v>
      </c>
      <c r="AC41" s="474">
        <f t="shared" si="1"/>
        <v>-9.6234309623430964E-2</v>
      </c>
      <c r="AD41" s="48">
        <f t="shared" si="2"/>
        <v>0.2</v>
      </c>
      <c r="AE41" s="49">
        <f t="shared" si="3"/>
        <v>201.66666666666666</v>
      </c>
      <c r="AF41" s="153">
        <f t="shared" si="4"/>
        <v>0.62406015037593987</v>
      </c>
      <c r="AG41" s="550"/>
      <c r="AH41" s="539">
        <f t="shared" si="0"/>
        <v>11</v>
      </c>
      <c r="AI41" s="548"/>
      <c r="AJ41" s="548"/>
      <c r="AK41" s="15"/>
      <c r="AL41" s="15"/>
      <c r="AM41" s="15"/>
      <c r="AN41" s="15"/>
      <c r="AO41" s="1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</row>
    <row r="42" spans="1:174" s="622" customFormat="1" ht="12.75" customHeight="1" x14ac:dyDescent="0.2">
      <c r="A42" s="626" t="s">
        <v>103</v>
      </c>
      <c r="B42" s="63"/>
      <c r="C42" s="68"/>
      <c r="D42" s="24"/>
      <c r="E42" s="64"/>
      <c r="F42" s="63"/>
      <c r="G42" s="9"/>
      <c r="H42" s="65"/>
      <c r="I42" s="18"/>
      <c r="J42" s="66"/>
      <c r="K42" s="63"/>
      <c r="L42" s="63"/>
      <c r="M42" s="7"/>
      <c r="N42" s="414"/>
      <c r="O42" s="66"/>
      <c r="P42" s="241">
        <v>0</v>
      </c>
      <c r="Q42" s="425">
        <v>0</v>
      </c>
      <c r="R42" s="523"/>
      <c r="S42" s="241"/>
      <c r="T42" s="10"/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9</v>
      </c>
      <c r="AA42" s="324">
        <v>13</v>
      </c>
      <c r="AB42" s="501">
        <v>20</v>
      </c>
      <c r="AC42" s="474" t="str">
        <f t="shared" si="1"/>
        <v/>
      </c>
      <c r="AD42" s="48" t="str">
        <f t="shared" si="2"/>
        <v xml:space="preserve"> </v>
      </c>
      <c r="AE42" s="49">
        <f t="shared" si="3"/>
        <v>14</v>
      </c>
      <c r="AF42" s="153" t="str">
        <f t="shared" si="4"/>
        <v xml:space="preserve">  </v>
      </c>
      <c r="AG42" s="550"/>
      <c r="AH42" s="539">
        <f t="shared" si="0"/>
        <v>40</v>
      </c>
      <c r="AI42" s="548"/>
      <c r="AJ42" s="548"/>
      <c r="AK42" s="15"/>
      <c r="AL42" s="15"/>
      <c r="AM42" s="15"/>
      <c r="AN42" s="15"/>
      <c r="AO42" s="1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</row>
    <row r="43" spans="1:174" s="622" customFormat="1" ht="12.75" customHeight="1" x14ac:dyDescent="0.2">
      <c r="A43" s="627" t="s">
        <v>93</v>
      </c>
      <c r="B43" s="51">
        <v>0</v>
      </c>
      <c r="C43" s="52">
        <v>0</v>
      </c>
      <c r="D43" s="53">
        <v>0</v>
      </c>
      <c r="E43" s="131">
        <v>0</v>
      </c>
      <c r="F43" s="51">
        <v>0</v>
      </c>
      <c r="G43" s="132">
        <v>0</v>
      </c>
      <c r="H43" s="156">
        <v>0</v>
      </c>
      <c r="I43" s="56">
        <v>0</v>
      </c>
      <c r="J43" s="57"/>
      <c r="K43" s="51">
        <v>0</v>
      </c>
      <c r="L43" s="51">
        <v>0</v>
      </c>
      <c r="M43" s="58">
        <v>0</v>
      </c>
      <c r="N43" s="413">
        <v>0</v>
      </c>
      <c r="O43" s="57">
        <v>3</v>
      </c>
      <c r="P43" s="326">
        <v>7</v>
      </c>
      <c r="Q43" s="708">
        <v>22</v>
      </c>
      <c r="R43" s="522">
        <v>31</v>
      </c>
      <c r="S43" s="326">
        <v>23</v>
      </c>
      <c r="T43" s="59">
        <v>21</v>
      </c>
      <c r="U43" s="59">
        <v>22</v>
      </c>
      <c r="V43" s="59">
        <v>33</v>
      </c>
      <c r="W43" s="59">
        <v>30</v>
      </c>
      <c r="X43" s="59">
        <v>42</v>
      </c>
      <c r="Y43" s="59">
        <v>45</v>
      </c>
      <c r="Z43" s="59">
        <v>45</v>
      </c>
      <c r="AA43" s="452">
        <v>41</v>
      </c>
      <c r="AB43" s="500">
        <v>46</v>
      </c>
      <c r="AC43" s="475">
        <f t="shared" si="1"/>
        <v>0.53333333333333333</v>
      </c>
      <c r="AD43" s="60">
        <f t="shared" si="2"/>
        <v>0.12195121951219512</v>
      </c>
      <c r="AE43" s="61">
        <f t="shared" si="3"/>
        <v>44</v>
      </c>
      <c r="AF43" s="62">
        <f t="shared" si="4"/>
        <v>0.4838709677419355</v>
      </c>
      <c r="AG43" s="550"/>
      <c r="AH43" s="539">
        <f t="shared" si="0"/>
        <v>32</v>
      </c>
      <c r="AI43" s="548"/>
      <c r="AJ43" s="548"/>
      <c r="AK43" s="15"/>
      <c r="AL43" s="15"/>
      <c r="AM43" s="15"/>
      <c r="AN43" s="15"/>
      <c r="AO43" s="1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</row>
    <row r="44" spans="1:174" ht="12.75" hidden="1" customHeight="1" x14ac:dyDescent="0.2">
      <c r="A44" s="628" t="s">
        <v>104</v>
      </c>
      <c r="B44" s="120">
        <v>49</v>
      </c>
      <c r="C44" s="136">
        <v>54</v>
      </c>
      <c r="D44" s="121">
        <v>40</v>
      </c>
      <c r="E44" s="122">
        <v>41</v>
      </c>
      <c r="F44" s="120">
        <v>48</v>
      </c>
      <c r="G44" s="123">
        <v>41</v>
      </c>
      <c r="H44" s="154">
        <v>37</v>
      </c>
      <c r="I44" s="124">
        <v>36</v>
      </c>
      <c r="J44" s="125">
        <v>25</v>
      </c>
      <c r="K44" s="120">
        <v>17</v>
      </c>
      <c r="L44" s="120">
        <v>16</v>
      </c>
      <c r="M44" s="126">
        <v>19</v>
      </c>
      <c r="N44" s="426">
        <v>10</v>
      </c>
      <c r="O44" s="125">
        <v>7</v>
      </c>
      <c r="P44" s="428">
        <v>3</v>
      </c>
      <c r="Q44" s="712">
        <v>0</v>
      </c>
      <c r="R44" s="528">
        <v>0</v>
      </c>
      <c r="S44" s="428">
        <v>0</v>
      </c>
      <c r="T44" s="127">
        <v>0</v>
      </c>
      <c r="U44" s="127">
        <v>0</v>
      </c>
      <c r="V44" s="127">
        <v>0</v>
      </c>
      <c r="W44" s="127">
        <v>0</v>
      </c>
      <c r="X44" s="127">
        <v>0</v>
      </c>
      <c r="Y44" s="127">
        <v>0</v>
      </c>
      <c r="Z44" s="127">
        <v>0</v>
      </c>
      <c r="AA44" s="699">
        <v>0</v>
      </c>
      <c r="AB44" s="509"/>
      <c r="AC44" s="474" t="str">
        <f t="shared" ref="AC44:AC64" si="5">IF(AB44&gt;20,(AB44-W44)/W44,"")</f>
        <v/>
      </c>
      <c r="AD44" s="461" t="str">
        <f t="shared" ref="AD44:AD64" si="6">IF(AB44&gt;20,(AB44-AA44)/AA44," ")</f>
        <v xml:space="preserve"> </v>
      </c>
      <c r="AE44" s="129" t="str">
        <f t="shared" ref="AE44:AE64" si="7">IF(Z44=0,"  ",IF(Z44=0,"  ",AVERAGE(Z44:AB44)))</f>
        <v xml:space="preserve">  </v>
      </c>
      <c r="AF44" s="195" t="str">
        <f t="shared" ref="AF44:AF64" si="8">IF(R44=0,"  ",IF(AB44&gt;20,(AB44-R44)/R44," "))</f>
        <v xml:space="preserve">  </v>
      </c>
      <c r="AG44" s="550"/>
      <c r="AH44" s="539">
        <f t="shared" si="0"/>
        <v>49</v>
      </c>
      <c r="AI44" s="538"/>
      <c r="AJ44" s="538"/>
      <c r="AK44" s="12"/>
      <c r="AL44" s="12"/>
      <c r="AM44" s="12"/>
      <c r="AN44" s="12"/>
      <c r="AO44" s="12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</row>
    <row r="45" spans="1:174" ht="12.75" customHeight="1" x14ac:dyDescent="0.2">
      <c r="A45" s="609" t="s">
        <v>21</v>
      </c>
      <c r="B45" s="63">
        <v>70</v>
      </c>
      <c r="C45" s="68">
        <v>65</v>
      </c>
      <c r="D45" s="24">
        <v>66</v>
      </c>
      <c r="E45" s="64">
        <v>61</v>
      </c>
      <c r="F45" s="63">
        <v>68</v>
      </c>
      <c r="G45" s="9">
        <v>72</v>
      </c>
      <c r="H45" s="65">
        <v>63</v>
      </c>
      <c r="I45" s="18">
        <v>60</v>
      </c>
      <c r="J45" s="66">
        <v>80</v>
      </c>
      <c r="K45" s="63">
        <v>75</v>
      </c>
      <c r="L45" s="63">
        <v>83</v>
      </c>
      <c r="M45" s="7">
        <v>110</v>
      </c>
      <c r="N45" s="414">
        <v>100</v>
      </c>
      <c r="O45" s="66">
        <v>108</v>
      </c>
      <c r="P45" s="241">
        <v>102</v>
      </c>
      <c r="Q45" s="425">
        <v>86</v>
      </c>
      <c r="R45" s="523">
        <v>93</v>
      </c>
      <c r="S45" s="241">
        <v>109</v>
      </c>
      <c r="T45" s="10">
        <v>96</v>
      </c>
      <c r="U45" s="10">
        <v>93</v>
      </c>
      <c r="V45" s="10">
        <v>101</v>
      </c>
      <c r="W45" s="10">
        <v>86</v>
      </c>
      <c r="X45" s="10">
        <v>84</v>
      </c>
      <c r="Y45" s="10">
        <v>74</v>
      </c>
      <c r="Z45" s="10">
        <v>63</v>
      </c>
      <c r="AA45" s="324">
        <v>51</v>
      </c>
      <c r="AB45" s="501">
        <v>48</v>
      </c>
      <c r="AC45" s="474">
        <f t="shared" si="5"/>
        <v>-0.44186046511627908</v>
      </c>
      <c r="AD45" s="48">
        <f t="shared" si="6"/>
        <v>-5.8823529411764705E-2</v>
      </c>
      <c r="AE45" s="49">
        <f t="shared" si="7"/>
        <v>54</v>
      </c>
      <c r="AF45" s="67">
        <f t="shared" si="8"/>
        <v>-0.4838709677419355</v>
      </c>
      <c r="AG45" s="550"/>
      <c r="AH45" s="539">
        <f t="shared" si="0"/>
        <v>31</v>
      </c>
      <c r="AI45" s="538"/>
      <c r="AJ45" s="538"/>
      <c r="AK45" s="12"/>
      <c r="AL45" s="12"/>
      <c r="AM45" s="12"/>
      <c r="AN45" s="12"/>
      <c r="AO45" s="12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</row>
    <row r="46" spans="1:174" ht="12.75" customHeight="1" x14ac:dyDescent="0.2">
      <c r="A46" s="609" t="s">
        <v>120</v>
      </c>
      <c r="B46" s="63"/>
      <c r="C46" s="68"/>
      <c r="D46" s="24"/>
      <c r="E46" s="64"/>
      <c r="F46" s="63"/>
      <c r="G46" s="9"/>
      <c r="H46" s="65"/>
      <c r="I46" s="18"/>
      <c r="J46" s="66"/>
      <c r="K46" s="63"/>
      <c r="L46" s="63"/>
      <c r="M46" s="7"/>
      <c r="N46" s="414"/>
      <c r="O46" s="66"/>
      <c r="P46" s="241"/>
      <c r="Q46" s="425">
        <v>0</v>
      </c>
      <c r="R46" s="523"/>
      <c r="S46" s="241"/>
      <c r="T46" s="10"/>
      <c r="U46" s="10"/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324">
        <v>3</v>
      </c>
      <c r="AB46" s="501">
        <v>11</v>
      </c>
      <c r="AC46" s="474" t="str">
        <f t="shared" si="5"/>
        <v/>
      </c>
      <c r="AD46" s="456" t="str">
        <f t="shared" si="6"/>
        <v xml:space="preserve"> </v>
      </c>
      <c r="AE46" s="49" t="str">
        <f t="shared" si="7"/>
        <v xml:space="preserve">  </v>
      </c>
      <c r="AF46" s="67" t="str">
        <f t="shared" si="8"/>
        <v xml:space="preserve">  </v>
      </c>
      <c r="AG46" s="550"/>
      <c r="AH46" s="539">
        <f t="shared" si="0"/>
        <v>44</v>
      </c>
      <c r="AI46" s="538"/>
      <c r="AJ46" s="538"/>
      <c r="AK46" s="12"/>
      <c r="AL46" s="12"/>
      <c r="AM46" s="12"/>
      <c r="AN46" s="12"/>
      <c r="AO46" s="12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</row>
    <row r="47" spans="1:174" ht="12.75" customHeight="1" x14ac:dyDescent="0.2">
      <c r="A47" s="609" t="s">
        <v>22</v>
      </c>
      <c r="B47" s="63">
        <v>118</v>
      </c>
      <c r="C47" s="68">
        <v>126</v>
      </c>
      <c r="D47" s="24">
        <v>131</v>
      </c>
      <c r="E47" s="64">
        <v>142</v>
      </c>
      <c r="F47" s="63">
        <v>109</v>
      </c>
      <c r="G47" s="9">
        <v>104</v>
      </c>
      <c r="H47" s="65">
        <v>99</v>
      </c>
      <c r="I47" s="18">
        <v>107</v>
      </c>
      <c r="J47" s="66">
        <v>113</v>
      </c>
      <c r="K47" s="63">
        <v>105</v>
      </c>
      <c r="L47" s="63">
        <v>97</v>
      </c>
      <c r="M47" s="7">
        <v>96</v>
      </c>
      <c r="N47" s="414">
        <v>82</v>
      </c>
      <c r="O47" s="66">
        <v>100</v>
      </c>
      <c r="P47" s="241">
        <v>110</v>
      </c>
      <c r="Q47" s="425">
        <v>138</v>
      </c>
      <c r="R47" s="523">
        <v>136</v>
      </c>
      <c r="S47" s="241">
        <v>155</v>
      </c>
      <c r="T47" s="10">
        <v>149</v>
      </c>
      <c r="U47" s="10">
        <v>137</v>
      </c>
      <c r="V47" s="10">
        <v>125</v>
      </c>
      <c r="W47" s="10">
        <v>109</v>
      </c>
      <c r="X47" s="10">
        <v>114</v>
      </c>
      <c r="Y47" s="10">
        <v>106</v>
      </c>
      <c r="Z47" s="10">
        <v>113</v>
      </c>
      <c r="AA47" s="324">
        <v>88</v>
      </c>
      <c r="AB47" s="501">
        <v>65</v>
      </c>
      <c r="AC47" s="474">
        <f t="shared" si="5"/>
        <v>-0.40366972477064222</v>
      </c>
      <c r="AD47" s="48">
        <f t="shared" si="6"/>
        <v>-0.26136363636363635</v>
      </c>
      <c r="AE47" s="49">
        <f t="shared" si="7"/>
        <v>88.666666666666671</v>
      </c>
      <c r="AF47" s="67">
        <f t="shared" si="8"/>
        <v>-0.5220588235294118</v>
      </c>
      <c r="AG47" s="550"/>
      <c r="AH47" s="539">
        <f t="shared" si="0"/>
        <v>24</v>
      </c>
      <c r="AI47" s="538"/>
      <c r="AJ47" s="538"/>
      <c r="AK47" s="12"/>
      <c r="AL47" s="12"/>
      <c r="AM47" s="12"/>
      <c r="AN47" s="12"/>
      <c r="AO47" s="12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</row>
    <row r="48" spans="1:174" ht="12.75" hidden="1" customHeight="1" x14ac:dyDescent="0.2">
      <c r="A48" s="609" t="s">
        <v>105</v>
      </c>
      <c r="B48" s="63">
        <v>2</v>
      </c>
      <c r="C48" s="68">
        <v>1</v>
      </c>
      <c r="D48" s="24">
        <v>0</v>
      </c>
      <c r="E48" s="64">
        <v>2</v>
      </c>
      <c r="F48" s="63">
        <v>1</v>
      </c>
      <c r="G48" s="9"/>
      <c r="H48" s="65"/>
      <c r="I48" s="18"/>
      <c r="J48" s="66"/>
      <c r="K48" s="63"/>
      <c r="L48" s="63"/>
      <c r="M48" s="7"/>
      <c r="N48" s="414"/>
      <c r="O48" s="66"/>
      <c r="P48" s="241"/>
      <c r="Q48" s="425"/>
      <c r="R48" s="523"/>
      <c r="S48" s="241"/>
      <c r="T48" s="10"/>
      <c r="U48" s="10"/>
      <c r="V48" s="10"/>
      <c r="W48" s="10"/>
      <c r="X48" s="10"/>
      <c r="Y48" s="10"/>
      <c r="Z48" s="10"/>
      <c r="AA48" s="324"/>
      <c r="AB48" s="501"/>
      <c r="AC48" s="474" t="str">
        <f t="shared" si="5"/>
        <v/>
      </c>
      <c r="AD48" s="48" t="str">
        <f t="shared" si="6"/>
        <v xml:space="preserve"> </v>
      </c>
      <c r="AE48" s="49" t="str">
        <f t="shared" si="7"/>
        <v xml:space="preserve">  </v>
      </c>
      <c r="AF48" s="67" t="str">
        <f t="shared" si="8"/>
        <v xml:space="preserve">  </v>
      </c>
      <c r="AG48" s="550"/>
      <c r="AH48" s="539">
        <f t="shared" si="0"/>
        <v>49</v>
      </c>
      <c r="AI48" s="538"/>
      <c r="AJ48" s="545"/>
      <c r="AK48" s="12"/>
      <c r="AL48" s="12"/>
      <c r="AM48" s="12"/>
      <c r="AN48" s="12"/>
      <c r="AO48" s="12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</row>
    <row r="49" spans="1:174" ht="12.75" customHeight="1" x14ac:dyDescent="0.2">
      <c r="A49" s="609" t="s">
        <v>23</v>
      </c>
      <c r="B49" s="63">
        <v>41</v>
      </c>
      <c r="C49" s="68">
        <v>43</v>
      </c>
      <c r="D49" s="24">
        <v>53</v>
      </c>
      <c r="E49" s="64">
        <v>67</v>
      </c>
      <c r="F49" s="63">
        <v>66</v>
      </c>
      <c r="G49" s="9">
        <v>74</v>
      </c>
      <c r="H49" s="65">
        <v>81</v>
      </c>
      <c r="I49" s="18">
        <v>76</v>
      </c>
      <c r="J49" s="66">
        <v>70</v>
      </c>
      <c r="K49" s="63">
        <v>62</v>
      </c>
      <c r="L49" s="63">
        <v>40</v>
      </c>
      <c r="M49" s="7">
        <v>42</v>
      </c>
      <c r="N49" s="414">
        <v>52</v>
      </c>
      <c r="O49" s="66">
        <v>69</v>
      </c>
      <c r="P49" s="241">
        <v>67</v>
      </c>
      <c r="Q49" s="425">
        <v>86</v>
      </c>
      <c r="R49" s="523">
        <v>100</v>
      </c>
      <c r="S49" s="241">
        <v>98</v>
      </c>
      <c r="T49" s="10">
        <v>122</v>
      </c>
      <c r="U49" s="10">
        <v>117</v>
      </c>
      <c r="V49" s="10">
        <v>117</v>
      </c>
      <c r="W49" s="10">
        <v>114</v>
      </c>
      <c r="X49" s="10">
        <v>84</v>
      </c>
      <c r="Y49" s="10">
        <v>80</v>
      </c>
      <c r="Z49" s="10">
        <v>60</v>
      </c>
      <c r="AA49" s="324">
        <v>44</v>
      </c>
      <c r="AB49" s="501">
        <v>56</v>
      </c>
      <c r="AC49" s="474">
        <f t="shared" si="5"/>
        <v>-0.50877192982456143</v>
      </c>
      <c r="AD49" s="48">
        <f t="shared" si="6"/>
        <v>0.27272727272727271</v>
      </c>
      <c r="AE49" s="49">
        <f t="shared" si="7"/>
        <v>53.333333333333336</v>
      </c>
      <c r="AF49" s="67">
        <f t="shared" si="8"/>
        <v>-0.44</v>
      </c>
      <c r="AG49" s="550"/>
      <c r="AH49" s="539">
        <f t="shared" si="0"/>
        <v>27</v>
      </c>
      <c r="AI49" s="538"/>
      <c r="AJ49" s="538"/>
      <c r="AK49" s="12"/>
      <c r="AL49" s="12"/>
      <c r="AM49" s="12"/>
      <c r="AN49" s="12"/>
      <c r="AO49" s="12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</row>
    <row r="50" spans="1:174" s="2" customFormat="1" ht="12.75" customHeight="1" x14ac:dyDescent="0.2">
      <c r="A50" s="629" t="s">
        <v>106</v>
      </c>
      <c r="B50" s="51">
        <v>0</v>
      </c>
      <c r="C50" s="130">
        <v>0</v>
      </c>
      <c r="D50" s="53">
        <v>0</v>
      </c>
      <c r="E50" s="131">
        <v>0</v>
      </c>
      <c r="F50" s="51">
        <v>0</v>
      </c>
      <c r="G50" s="132">
        <v>0</v>
      </c>
      <c r="H50" s="156">
        <v>0</v>
      </c>
      <c r="I50" s="56">
        <v>0</v>
      </c>
      <c r="J50" s="57">
        <v>0</v>
      </c>
      <c r="K50" s="51">
        <v>0</v>
      </c>
      <c r="L50" s="51">
        <v>0</v>
      </c>
      <c r="M50" s="58">
        <v>0</v>
      </c>
      <c r="N50" s="413">
        <v>0</v>
      </c>
      <c r="O50" s="57">
        <v>0</v>
      </c>
      <c r="P50" s="326">
        <v>0</v>
      </c>
      <c r="Q50" s="708">
        <v>0</v>
      </c>
      <c r="R50" s="522">
        <v>0</v>
      </c>
      <c r="S50" s="326">
        <v>0</v>
      </c>
      <c r="T50" s="59">
        <v>0</v>
      </c>
      <c r="U50" s="59">
        <v>0</v>
      </c>
      <c r="V50" s="59">
        <v>0</v>
      </c>
      <c r="W50" s="59">
        <v>7</v>
      </c>
      <c r="X50" s="59">
        <v>15</v>
      </c>
      <c r="Y50" s="59">
        <v>20</v>
      </c>
      <c r="Z50" s="59">
        <v>20</v>
      </c>
      <c r="AA50" s="452">
        <v>18</v>
      </c>
      <c r="AB50" s="500">
        <v>16</v>
      </c>
      <c r="AC50" s="475" t="str">
        <f t="shared" si="5"/>
        <v/>
      </c>
      <c r="AD50" s="60" t="str">
        <f t="shared" si="6"/>
        <v xml:space="preserve"> </v>
      </c>
      <c r="AE50" s="61">
        <f t="shared" si="7"/>
        <v>18</v>
      </c>
      <c r="AF50" s="157" t="str">
        <f t="shared" si="8"/>
        <v xml:space="preserve">  </v>
      </c>
      <c r="AG50" s="550"/>
      <c r="AH50" s="539">
        <f t="shared" si="0"/>
        <v>42</v>
      </c>
      <c r="AI50" s="541"/>
      <c r="AJ50" s="538"/>
      <c r="AK50" s="16"/>
      <c r="AL50" s="16"/>
      <c r="AM50" s="16"/>
      <c r="AN50" s="16"/>
      <c r="AO50" s="16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</row>
    <row r="51" spans="1:174" ht="12.75" customHeight="1" x14ac:dyDescent="0.2">
      <c r="A51" s="609" t="s">
        <v>16</v>
      </c>
      <c r="B51" s="63">
        <v>258</v>
      </c>
      <c r="C51" s="22">
        <v>206</v>
      </c>
      <c r="D51" s="24">
        <v>179</v>
      </c>
      <c r="E51" s="64">
        <v>153</v>
      </c>
      <c r="F51" s="63">
        <v>152</v>
      </c>
      <c r="G51" s="9">
        <v>151</v>
      </c>
      <c r="H51" s="65">
        <v>172</v>
      </c>
      <c r="I51" s="18">
        <v>196</v>
      </c>
      <c r="J51" s="66">
        <v>202</v>
      </c>
      <c r="K51" s="63">
        <v>220</v>
      </c>
      <c r="L51" s="7">
        <v>255</v>
      </c>
      <c r="M51" s="7">
        <v>266</v>
      </c>
      <c r="N51" s="425">
        <v>282</v>
      </c>
      <c r="O51" s="284">
        <v>294</v>
      </c>
      <c r="P51" s="241">
        <v>279</v>
      </c>
      <c r="Q51" s="425">
        <v>290</v>
      </c>
      <c r="R51" s="523">
        <v>319</v>
      </c>
      <c r="S51" s="241">
        <v>298</v>
      </c>
      <c r="T51" s="10">
        <f>161+151</f>
        <v>312</v>
      </c>
      <c r="U51" s="10">
        <v>302</v>
      </c>
      <c r="V51" s="10">
        <v>304</v>
      </c>
      <c r="W51" s="10">
        <v>273</v>
      </c>
      <c r="X51" s="10">
        <v>236</v>
      </c>
      <c r="Y51" s="10">
        <v>243</v>
      </c>
      <c r="Z51" s="10">
        <v>217</v>
      </c>
      <c r="AA51" s="324">
        <v>204</v>
      </c>
      <c r="AB51" s="501">
        <v>202</v>
      </c>
      <c r="AC51" s="474">
        <f t="shared" si="5"/>
        <v>-0.26007326007326009</v>
      </c>
      <c r="AD51" s="48">
        <f t="shared" si="6"/>
        <v>-9.8039215686274508E-3</v>
      </c>
      <c r="AE51" s="49">
        <f t="shared" si="7"/>
        <v>207.66666666666666</v>
      </c>
      <c r="AF51" s="119">
        <f t="shared" si="8"/>
        <v>-0.36677115987460818</v>
      </c>
      <c r="AG51" s="544"/>
      <c r="AH51" s="539">
        <f t="shared" si="0"/>
        <v>13</v>
      </c>
      <c r="AI51" s="538"/>
      <c r="AJ51" s="545"/>
      <c r="AK51" s="12"/>
      <c r="AL51" s="12"/>
      <c r="AM51" s="12"/>
      <c r="AN51" s="12"/>
      <c r="AO51" s="12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</row>
    <row r="52" spans="1:174" ht="12.75" customHeight="1" x14ac:dyDescent="0.2">
      <c r="A52" s="609" t="s">
        <v>17</v>
      </c>
      <c r="B52" s="63">
        <v>639</v>
      </c>
      <c r="C52" s="68">
        <v>704</v>
      </c>
      <c r="D52" s="24">
        <v>796</v>
      </c>
      <c r="E52" s="64">
        <v>776</v>
      </c>
      <c r="F52" s="63">
        <v>842</v>
      </c>
      <c r="G52" s="9">
        <v>842</v>
      </c>
      <c r="H52" s="65">
        <v>898</v>
      </c>
      <c r="I52" s="18">
        <v>675</v>
      </c>
      <c r="J52" s="66">
        <v>527</v>
      </c>
      <c r="K52" s="63">
        <v>587</v>
      </c>
      <c r="L52" s="7">
        <v>636</v>
      </c>
      <c r="M52" s="7">
        <v>623</v>
      </c>
      <c r="N52" s="414">
        <v>572</v>
      </c>
      <c r="O52" s="66">
        <v>496</v>
      </c>
      <c r="P52" s="241">
        <v>338</v>
      </c>
      <c r="Q52" s="425">
        <v>260</v>
      </c>
      <c r="R52" s="523">
        <v>255</v>
      </c>
      <c r="S52" s="241">
        <v>191</v>
      </c>
      <c r="T52" s="10">
        <f>23+6</f>
        <v>29</v>
      </c>
      <c r="U52" s="10">
        <v>14</v>
      </c>
      <c r="V52" s="10">
        <v>1</v>
      </c>
      <c r="W52" s="10">
        <v>0</v>
      </c>
      <c r="X52" s="10">
        <v>0</v>
      </c>
      <c r="Y52" s="10">
        <v>0</v>
      </c>
      <c r="Z52" s="10">
        <v>0</v>
      </c>
      <c r="AA52" s="324">
        <v>0</v>
      </c>
      <c r="AB52" s="501">
        <v>0</v>
      </c>
      <c r="AC52" s="474" t="str">
        <f t="shared" si="5"/>
        <v/>
      </c>
      <c r="AD52" s="456" t="str">
        <f t="shared" si="6"/>
        <v xml:space="preserve"> </v>
      </c>
      <c r="AE52" s="49" t="str">
        <f t="shared" si="7"/>
        <v xml:space="preserve">  </v>
      </c>
      <c r="AF52" s="67" t="str">
        <f t="shared" si="8"/>
        <v xml:space="preserve"> </v>
      </c>
      <c r="AG52" s="550"/>
      <c r="AH52" s="539">
        <f t="shared" si="0"/>
        <v>49</v>
      </c>
      <c r="AI52" s="538"/>
      <c r="AJ52" s="538"/>
      <c r="AK52" s="12"/>
      <c r="AL52" s="12"/>
      <c r="AM52" s="12"/>
      <c r="AN52" s="12"/>
      <c r="AO52" s="12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</row>
    <row r="53" spans="1:174" ht="12.75" customHeight="1" x14ac:dyDescent="0.2">
      <c r="A53" s="609" t="s">
        <v>107</v>
      </c>
      <c r="B53" s="63">
        <v>0</v>
      </c>
      <c r="C53" s="68">
        <v>0</v>
      </c>
      <c r="D53" s="24">
        <v>0</v>
      </c>
      <c r="E53" s="64">
        <v>0</v>
      </c>
      <c r="F53" s="63">
        <v>0</v>
      </c>
      <c r="G53" s="9">
        <v>0</v>
      </c>
      <c r="H53" s="65">
        <v>0</v>
      </c>
      <c r="I53" s="18">
        <v>0</v>
      </c>
      <c r="J53" s="66">
        <v>0</v>
      </c>
      <c r="K53" s="63">
        <v>0</v>
      </c>
      <c r="L53" s="7">
        <v>0</v>
      </c>
      <c r="M53" s="7">
        <v>0</v>
      </c>
      <c r="N53" s="414">
        <v>0</v>
      </c>
      <c r="O53" s="66">
        <v>0</v>
      </c>
      <c r="P53" s="241">
        <v>0</v>
      </c>
      <c r="Q53" s="425">
        <v>0</v>
      </c>
      <c r="R53" s="523">
        <v>0</v>
      </c>
      <c r="S53" s="241">
        <v>0</v>
      </c>
      <c r="T53" s="10">
        <f>88+4</f>
        <v>92</v>
      </c>
      <c r="U53" s="10">
        <v>118</v>
      </c>
      <c r="V53" s="10">
        <v>129</v>
      </c>
      <c r="W53" s="10">
        <v>122</v>
      </c>
      <c r="X53" s="10">
        <v>117</v>
      </c>
      <c r="Y53" s="10">
        <v>130</v>
      </c>
      <c r="Z53" s="10">
        <v>125</v>
      </c>
      <c r="AA53" s="324">
        <v>144</v>
      </c>
      <c r="AB53" s="501">
        <v>170</v>
      </c>
      <c r="AC53" s="474">
        <f t="shared" si="5"/>
        <v>0.39344262295081966</v>
      </c>
      <c r="AD53" s="48">
        <f t="shared" si="6"/>
        <v>0.18055555555555555</v>
      </c>
      <c r="AE53" s="49">
        <f t="shared" si="7"/>
        <v>146.33333333333334</v>
      </c>
      <c r="AF53" s="67" t="str">
        <f t="shared" si="8"/>
        <v xml:space="preserve">  </v>
      </c>
      <c r="AG53" s="550"/>
      <c r="AH53" s="539">
        <f t="shared" si="0"/>
        <v>14</v>
      </c>
      <c r="AI53" s="538"/>
      <c r="AJ53" s="538"/>
      <c r="AK53" s="12"/>
      <c r="AL53" s="12"/>
      <c r="AM53" s="12"/>
      <c r="AN53" s="12"/>
      <c r="AO53" s="12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</row>
    <row r="54" spans="1:174" s="622" customFormat="1" ht="12.75" customHeight="1" x14ac:dyDescent="0.2">
      <c r="A54" s="609" t="s">
        <v>18</v>
      </c>
      <c r="B54" s="63">
        <v>24</v>
      </c>
      <c r="C54" s="68">
        <v>19</v>
      </c>
      <c r="D54" s="24">
        <v>18</v>
      </c>
      <c r="E54" s="64">
        <v>32</v>
      </c>
      <c r="F54" s="63">
        <v>23</v>
      </c>
      <c r="G54" s="9">
        <v>15</v>
      </c>
      <c r="H54" s="65">
        <v>13</v>
      </c>
      <c r="I54" s="18">
        <v>13</v>
      </c>
      <c r="J54" s="66">
        <v>25</v>
      </c>
      <c r="K54" s="63">
        <v>23</v>
      </c>
      <c r="L54" s="7">
        <v>32</v>
      </c>
      <c r="M54" s="7">
        <v>36</v>
      </c>
      <c r="N54" s="414">
        <v>36</v>
      </c>
      <c r="O54" s="66">
        <v>43</v>
      </c>
      <c r="P54" s="241">
        <v>39</v>
      </c>
      <c r="Q54" s="425">
        <v>42</v>
      </c>
      <c r="R54" s="523">
        <v>52</v>
      </c>
      <c r="S54" s="241">
        <v>44</v>
      </c>
      <c r="T54" s="10">
        <v>55</v>
      </c>
      <c r="U54" s="10">
        <v>43</v>
      </c>
      <c r="V54" s="10">
        <v>52</v>
      </c>
      <c r="W54" s="10">
        <v>50</v>
      </c>
      <c r="X54" s="10">
        <v>40</v>
      </c>
      <c r="Y54" s="10">
        <v>48</v>
      </c>
      <c r="Z54" s="10">
        <v>48</v>
      </c>
      <c r="AA54" s="324">
        <v>49</v>
      </c>
      <c r="AB54" s="501">
        <v>29</v>
      </c>
      <c r="AC54" s="474">
        <f t="shared" si="5"/>
        <v>-0.42</v>
      </c>
      <c r="AD54" s="48">
        <f t="shared" si="6"/>
        <v>-0.40816326530612246</v>
      </c>
      <c r="AE54" s="49">
        <f t="shared" si="7"/>
        <v>42</v>
      </c>
      <c r="AF54" s="67">
        <f t="shared" si="8"/>
        <v>-0.44230769230769229</v>
      </c>
      <c r="AG54" s="550"/>
      <c r="AH54" s="539">
        <f t="shared" si="0"/>
        <v>38</v>
      </c>
      <c r="AI54" s="548"/>
      <c r="AJ54" s="548"/>
      <c r="AK54" s="15"/>
      <c r="AL54" s="15"/>
      <c r="AM54" s="15"/>
      <c r="AN54" s="15"/>
      <c r="AO54" s="1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</row>
    <row r="55" spans="1:174" ht="12.75" customHeight="1" x14ac:dyDescent="0.2">
      <c r="A55" s="633" t="s">
        <v>37</v>
      </c>
      <c r="B55" s="63">
        <v>0</v>
      </c>
      <c r="C55" s="22">
        <v>0</v>
      </c>
      <c r="D55" s="24">
        <v>0</v>
      </c>
      <c r="E55" s="64">
        <v>0</v>
      </c>
      <c r="F55" s="63">
        <v>0</v>
      </c>
      <c r="G55" s="9">
        <v>0</v>
      </c>
      <c r="H55" s="65">
        <v>14</v>
      </c>
      <c r="I55" s="18">
        <v>71</v>
      </c>
      <c r="J55" s="66">
        <v>111</v>
      </c>
      <c r="K55" s="63">
        <v>138</v>
      </c>
      <c r="L55" s="7">
        <v>149</v>
      </c>
      <c r="M55" s="7">
        <v>171</v>
      </c>
      <c r="N55" s="414">
        <v>207</v>
      </c>
      <c r="O55" s="66">
        <v>184</v>
      </c>
      <c r="P55" s="241">
        <v>151</v>
      </c>
      <c r="Q55" s="425">
        <v>162</v>
      </c>
      <c r="R55" s="523">
        <v>149</v>
      </c>
      <c r="S55" s="241">
        <v>195</v>
      </c>
      <c r="T55" s="10">
        <f>96+102</f>
        <v>198</v>
      </c>
      <c r="U55" s="10">
        <v>241</v>
      </c>
      <c r="V55" s="10">
        <v>254</v>
      </c>
      <c r="W55" s="10">
        <v>259</v>
      </c>
      <c r="X55" s="10">
        <v>262</v>
      </c>
      <c r="Y55" s="10">
        <v>248</v>
      </c>
      <c r="Z55" s="10">
        <v>250</v>
      </c>
      <c r="AA55" s="324">
        <v>250</v>
      </c>
      <c r="AB55" s="501">
        <v>240</v>
      </c>
      <c r="AC55" s="475">
        <f t="shared" si="5"/>
        <v>-7.3359073359073365E-2</v>
      </c>
      <c r="AD55" s="48">
        <f t="shared" si="6"/>
        <v>-0.04</v>
      </c>
      <c r="AE55" s="49">
        <f t="shared" si="7"/>
        <v>246.66666666666666</v>
      </c>
      <c r="AF55" s="153">
        <f t="shared" si="8"/>
        <v>0.61073825503355705</v>
      </c>
      <c r="AG55" s="550"/>
      <c r="AH55" s="539">
        <f t="shared" si="0"/>
        <v>10</v>
      </c>
      <c r="AI55" s="538"/>
      <c r="AJ55" s="545"/>
      <c r="AK55" s="12"/>
      <c r="AL55" s="12"/>
      <c r="AM55" s="12"/>
      <c r="AN55" s="12"/>
      <c r="AO55" s="12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</row>
    <row r="56" spans="1:174" ht="12.75" customHeight="1" x14ac:dyDescent="0.2">
      <c r="A56" s="628" t="s">
        <v>36</v>
      </c>
      <c r="B56" s="120">
        <v>80</v>
      </c>
      <c r="C56" s="136">
        <v>110</v>
      </c>
      <c r="D56" s="121">
        <v>133</v>
      </c>
      <c r="E56" s="122">
        <v>171</v>
      </c>
      <c r="F56" s="120">
        <v>175</v>
      </c>
      <c r="G56" s="123">
        <v>186</v>
      </c>
      <c r="H56" s="154">
        <v>159</v>
      </c>
      <c r="I56" s="124">
        <v>119</v>
      </c>
      <c r="J56" s="125">
        <v>97</v>
      </c>
      <c r="K56" s="120">
        <v>80</v>
      </c>
      <c r="L56" s="126">
        <v>83</v>
      </c>
      <c r="M56" s="126">
        <v>81</v>
      </c>
      <c r="N56" s="426">
        <v>71</v>
      </c>
      <c r="O56" s="125">
        <v>84</v>
      </c>
      <c r="P56" s="428">
        <v>108</v>
      </c>
      <c r="Q56" s="712">
        <v>135</v>
      </c>
      <c r="R56" s="528">
        <v>149</v>
      </c>
      <c r="S56" s="428">
        <v>160</v>
      </c>
      <c r="T56" s="127">
        <f>44+93</f>
        <v>137</v>
      </c>
      <c r="U56" s="127">
        <v>133</v>
      </c>
      <c r="V56" s="127">
        <v>137</v>
      </c>
      <c r="W56" s="127">
        <v>143</v>
      </c>
      <c r="X56" s="127">
        <v>183</v>
      </c>
      <c r="Y56" s="127">
        <v>165</v>
      </c>
      <c r="Z56" s="127">
        <v>174</v>
      </c>
      <c r="AA56" s="699">
        <v>129</v>
      </c>
      <c r="AB56" s="509">
        <v>135</v>
      </c>
      <c r="AC56" s="474">
        <f t="shared" si="5"/>
        <v>-5.5944055944055944E-2</v>
      </c>
      <c r="AD56" s="128">
        <f t="shared" si="6"/>
        <v>4.6511627906976744E-2</v>
      </c>
      <c r="AE56" s="129">
        <f t="shared" si="7"/>
        <v>146</v>
      </c>
      <c r="AF56" s="155">
        <f t="shared" si="8"/>
        <v>-9.3959731543624164E-2</v>
      </c>
      <c r="AG56" s="550"/>
      <c r="AH56" s="539">
        <f t="shared" si="0"/>
        <v>16</v>
      </c>
      <c r="AI56" s="538"/>
      <c r="AJ56" s="538"/>
      <c r="AK56" s="12"/>
      <c r="AL56" s="12"/>
      <c r="AM56" s="12"/>
      <c r="AN56" s="12"/>
      <c r="AO56" s="12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</row>
    <row r="57" spans="1:174" ht="12.75" customHeight="1" x14ac:dyDescent="0.2">
      <c r="A57" s="626" t="s">
        <v>108</v>
      </c>
      <c r="B57" s="63">
        <v>0</v>
      </c>
      <c r="C57" s="68">
        <v>0</v>
      </c>
      <c r="D57" s="24">
        <v>0</v>
      </c>
      <c r="E57" s="64">
        <v>0</v>
      </c>
      <c r="F57" s="63">
        <v>0</v>
      </c>
      <c r="G57" s="9">
        <v>0</v>
      </c>
      <c r="H57" s="65">
        <v>0</v>
      </c>
      <c r="I57" s="18">
        <v>0</v>
      </c>
      <c r="J57" s="7">
        <v>0</v>
      </c>
      <c r="K57" s="7">
        <v>0</v>
      </c>
      <c r="L57" s="7">
        <v>0</v>
      </c>
      <c r="M57" s="7">
        <v>0</v>
      </c>
      <c r="N57" s="414">
        <v>0</v>
      </c>
      <c r="O57" s="66">
        <v>0</v>
      </c>
      <c r="P57" s="241">
        <v>0</v>
      </c>
      <c r="Q57" s="425">
        <v>0</v>
      </c>
      <c r="R57" s="523">
        <v>0</v>
      </c>
      <c r="S57" s="241">
        <v>1</v>
      </c>
      <c r="T57" s="10">
        <f>36+3</f>
        <v>39</v>
      </c>
      <c r="U57" s="10">
        <v>54</v>
      </c>
      <c r="V57" s="10">
        <v>61</v>
      </c>
      <c r="W57" s="10">
        <v>41</v>
      </c>
      <c r="X57" s="10">
        <v>36</v>
      </c>
      <c r="Y57" s="10">
        <v>26</v>
      </c>
      <c r="Z57" s="10">
        <v>32</v>
      </c>
      <c r="AA57" s="324">
        <v>39</v>
      </c>
      <c r="AB57" s="501">
        <v>43</v>
      </c>
      <c r="AC57" s="474">
        <f t="shared" si="5"/>
        <v>4.878048780487805E-2</v>
      </c>
      <c r="AD57" s="48">
        <f t="shared" si="6"/>
        <v>0.10256410256410256</v>
      </c>
      <c r="AE57" s="49">
        <f t="shared" si="7"/>
        <v>38</v>
      </c>
      <c r="AF57" s="67" t="str">
        <f t="shared" si="8"/>
        <v xml:space="preserve">  </v>
      </c>
      <c r="AG57" s="550"/>
      <c r="AH57" s="539">
        <f t="shared" si="0"/>
        <v>33</v>
      </c>
      <c r="AI57" s="538"/>
      <c r="AJ57" s="538"/>
      <c r="AK57" s="12"/>
      <c r="AL57" s="12"/>
      <c r="AM57" s="12"/>
      <c r="AN57" s="12"/>
      <c r="AO57" s="12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</row>
    <row r="58" spans="1:174" ht="12.75" customHeight="1" x14ac:dyDescent="0.2">
      <c r="A58" s="633" t="s">
        <v>38</v>
      </c>
      <c r="B58" s="63">
        <v>0</v>
      </c>
      <c r="C58" s="68">
        <v>0</v>
      </c>
      <c r="D58" s="24">
        <v>0</v>
      </c>
      <c r="E58" s="64">
        <v>0</v>
      </c>
      <c r="F58" s="63">
        <v>0</v>
      </c>
      <c r="G58" s="9">
        <v>0</v>
      </c>
      <c r="H58" s="65">
        <v>3</v>
      </c>
      <c r="I58" s="18">
        <v>64</v>
      </c>
      <c r="J58" s="66">
        <v>155</v>
      </c>
      <c r="K58" s="63">
        <v>195</v>
      </c>
      <c r="L58" s="7">
        <v>230</v>
      </c>
      <c r="M58" s="7">
        <v>230</v>
      </c>
      <c r="N58" s="414">
        <v>247</v>
      </c>
      <c r="O58" s="66">
        <v>231</v>
      </c>
      <c r="P58" s="241">
        <v>277</v>
      </c>
      <c r="Q58" s="425">
        <v>318</v>
      </c>
      <c r="R58" s="523">
        <v>331</v>
      </c>
      <c r="S58" s="241">
        <v>350</v>
      </c>
      <c r="T58" s="10">
        <f>228+198</f>
        <v>426</v>
      </c>
      <c r="U58" s="10">
        <v>406</v>
      </c>
      <c r="V58" s="10">
        <v>377</v>
      </c>
      <c r="W58" s="10">
        <v>374</v>
      </c>
      <c r="X58" s="10">
        <v>368</v>
      </c>
      <c r="Y58" s="10">
        <v>365</v>
      </c>
      <c r="Z58" s="10">
        <v>353</v>
      </c>
      <c r="AA58" s="324">
        <v>374</v>
      </c>
      <c r="AB58" s="729">
        <v>339</v>
      </c>
      <c r="AC58" s="474">
        <f t="shared" si="5"/>
        <v>-9.3582887700534759E-2</v>
      </c>
      <c r="AD58" s="48">
        <f t="shared" si="6"/>
        <v>-9.3582887700534759E-2</v>
      </c>
      <c r="AE58" s="49">
        <f t="shared" si="7"/>
        <v>355.33333333333331</v>
      </c>
      <c r="AF58" s="153">
        <f t="shared" si="8"/>
        <v>2.4169184290030211E-2</v>
      </c>
      <c r="AG58" s="550"/>
      <c r="AH58" s="539">
        <f t="shared" si="0"/>
        <v>6</v>
      </c>
      <c r="AJ58" s="545"/>
    </row>
    <row r="59" spans="1:174" ht="12.75" customHeight="1" x14ac:dyDescent="0.2">
      <c r="A59" s="627" t="s">
        <v>39</v>
      </c>
      <c r="B59" s="51">
        <v>0</v>
      </c>
      <c r="C59" s="130">
        <v>0</v>
      </c>
      <c r="D59" s="53">
        <v>0</v>
      </c>
      <c r="E59" s="131">
        <v>0</v>
      </c>
      <c r="F59" s="51">
        <v>0</v>
      </c>
      <c r="G59" s="132">
        <v>0</v>
      </c>
      <c r="H59" s="156">
        <v>9</v>
      </c>
      <c r="I59" s="56">
        <v>98</v>
      </c>
      <c r="J59" s="57">
        <v>164</v>
      </c>
      <c r="K59" s="51">
        <v>191</v>
      </c>
      <c r="L59" s="58">
        <v>254</v>
      </c>
      <c r="M59" s="58">
        <v>275</v>
      </c>
      <c r="N59" s="413">
        <v>263</v>
      </c>
      <c r="O59" s="57">
        <v>210</v>
      </c>
      <c r="P59" s="326">
        <v>197</v>
      </c>
      <c r="Q59" s="708">
        <v>208</v>
      </c>
      <c r="R59" s="522">
        <v>212</v>
      </c>
      <c r="S59" s="326">
        <v>291</v>
      </c>
      <c r="T59" s="59">
        <f>149+168</f>
        <v>317</v>
      </c>
      <c r="U59" s="59">
        <v>313</v>
      </c>
      <c r="V59" s="59">
        <v>339</v>
      </c>
      <c r="W59" s="59">
        <v>372</v>
      </c>
      <c r="X59" s="59">
        <v>344</v>
      </c>
      <c r="Y59" s="59">
        <v>374</v>
      </c>
      <c r="Z59" s="59">
        <v>363</v>
      </c>
      <c r="AA59" s="452">
        <v>300</v>
      </c>
      <c r="AB59" s="730">
        <v>307</v>
      </c>
      <c r="AC59" s="475">
        <f t="shared" si="5"/>
        <v>-0.17473118279569894</v>
      </c>
      <c r="AD59" s="60">
        <f t="shared" si="6"/>
        <v>2.3333333333333334E-2</v>
      </c>
      <c r="AE59" s="61">
        <f t="shared" si="7"/>
        <v>323.33333333333331</v>
      </c>
      <c r="AF59" s="62">
        <f t="shared" si="8"/>
        <v>0.44811320754716982</v>
      </c>
      <c r="AG59" s="550"/>
      <c r="AH59" s="539">
        <f t="shared" si="0"/>
        <v>7</v>
      </c>
      <c r="AI59" s="538"/>
      <c r="AJ59" s="545"/>
      <c r="AK59" s="12"/>
      <c r="AL59" s="12"/>
      <c r="AM59" s="12"/>
      <c r="AN59" s="12"/>
      <c r="AO59" s="12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</row>
    <row r="60" spans="1:174" ht="12.75" customHeight="1" x14ac:dyDescent="0.2">
      <c r="A60" s="610" t="s">
        <v>31</v>
      </c>
      <c r="B60" s="46">
        <v>0</v>
      </c>
      <c r="C60" s="41">
        <v>0</v>
      </c>
      <c r="D60" s="42">
        <v>0</v>
      </c>
      <c r="E60" s="43">
        <v>0</v>
      </c>
      <c r="F60" s="46">
        <v>0</v>
      </c>
      <c r="G60" s="44">
        <v>0</v>
      </c>
      <c r="H60" s="44">
        <v>3</v>
      </c>
      <c r="I60" s="18">
        <v>41</v>
      </c>
      <c r="J60" s="193">
        <v>90</v>
      </c>
      <c r="K60" s="46">
        <v>117</v>
      </c>
      <c r="L60" s="40">
        <v>135</v>
      </c>
      <c r="M60" s="40">
        <v>158</v>
      </c>
      <c r="N60" s="412">
        <v>170</v>
      </c>
      <c r="O60" s="422">
        <v>191</v>
      </c>
      <c r="P60" s="419">
        <v>236</v>
      </c>
      <c r="Q60" s="709">
        <v>264</v>
      </c>
      <c r="R60" s="521">
        <v>263</v>
      </c>
      <c r="S60" s="419">
        <v>160</v>
      </c>
      <c r="T60" s="47">
        <f>96+67</f>
        <v>163</v>
      </c>
      <c r="U60" s="47">
        <v>163</v>
      </c>
      <c r="V60" s="47">
        <v>168</v>
      </c>
      <c r="W60" s="47">
        <v>171</v>
      </c>
      <c r="X60" s="47">
        <v>180</v>
      </c>
      <c r="Y60" s="47">
        <v>208</v>
      </c>
      <c r="Z60" s="47">
        <v>201</v>
      </c>
      <c r="AA60" s="692">
        <v>188</v>
      </c>
      <c r="AB60" s="499">
        <v>210</v>
      </c>
      <c r="AC60" s="474">
        <f t="shared" si="5"/>
        <v>0.22807017543859648</v>
      </c>
      <c r="AD60" s="48">
        <f t="shared" si="6"/>
        <v>0.11702127659574468</v>
      </c>
      <c r="AE60" s="49">
        <f t="shared" si="7"/>
        <v>199.66666666666666</v>
      </c>
      <c r="AF60" s="50">
        <f t="shared" si="8"/>
        <v>-0.20152091254752852</v>
      </c>
      <c r="AG60" s="537"/>
      <c r="AH60" s="539">
        <f t="shared" si="0"/>
        <v>12</v>
      </c>
      <c r="AI60" s="538"/>
      <c r="AJ60" s="538"/>
      <c r="AK60" s="12"/>
      <c r="AL60" s="12"/>
      <c r="AM60" s="12"/>
      <c r="AN60" s="12"/>
      <c r="AO60" s="12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</row>
    <row r="61" spans="1:174" ht="12.75" customHeight="1" x14ac:dyDescent="0.2">
      <c r="A61" s="636" t="s">
        <v>15</v>
      </c>
      <c r="B61" s="63">
        <v>631</v>
      </c>
      <c r="C61" s="68">
        <v>628</v>
      </c>
      <c r="D61" s="24">
        <v>642</v>
      </c>
      <c r="E61" s="194">
        <v>679</v>
      </c>
      <c r="F61" s="63">
        <v>742</v>
      </c>
      <c r="G61" s="44">
        <v>738</v>
      </c>
      <c r="H61" s="44">
        <v>710</v>
      </c>
      <c r="I61" s="18">
        <v>623</v>
      </c>
      <c r="J61" s="66">
        <v>538</v>
      </c>
      <c r="K61" s="63">
        <v>502</v>
      </c>
      <c r="L61" s="7">
        <v>458</v>
      </c>
      <c r="M61" s="7">
        <v>430</v>
      </c>
      <c r="N61" s="414">
        <v>448</v>
      </c>
      <c r="O61" s="66">
        <v>478</v>
      </c>
      <c r="P61" s="241">
        <v>479</v>
      </c>
      <c r="Q61" s="425">
        <v>471</v>
      </c>
      <c r="R61" s="523">
        <v>444</v>
      </c>
      <c r="S61" s="241">
        <v>557</v>
      </c>
      <c r="T61" s="10">
        <f>232+277</f>
        <v>509</v>
      </c>
      <c r="U61" s="10">
        <v>479</v>
      </c>
      <c r="V61" s="10">
        <v>402</v>
      </c>
      <c r="W61" s="10">
        <v>354</v>
      </c>
      <c r="X61" s="10">
        <v>348</v>
      </c>
      <c r="Y61" s="10">
        <v>320</v>
      </c>
      <c r="Z61" s="10">
        <v>327</v>
      </c>
      <c r="AA61" s="324">
        <v>327</v>
      </c>
      <c r="AB61" s="501">
        <v>291</v>
      </c>
      <c r="AC61" s="474">
        <f t="shared" si="5"/>
        <v>-0.17796610169491525</v>
      </c>
      <c r="AD61" s="48">
        <f t="shared" si="6"/>
        <v>-0.11009174311926606</v>
      </c>
      <c r="AE61" s="49">
        <f t="shared" si="7"/>
        <v>315</v>
      </c>
      <c r="AF61" s="67">
        <f t="shared" si="8"/>
        <v>-0.34459459459459457</v>
      </c>
      <c r="AG61" s="550"/>
      <c r="AH61" s="539">
        <f t="shared" si="0"/>
        <v>8</v>
      </c>
      <c r="AI61" s="538"/>
      <c r="AJ61" s="545"/>
      <c r="AK61" s="12"/>
      <c r="AL61" s="12"/>
      <c r="AM61" s="12"/>
      <c r="AN61" s="12"/>
      <c r="AO61" s="12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</row>
    <row r="62" spans="1:174" ht="12.75" customHeight="1" x14ac:dyDescent="0.2">
      <c r="A62" s="608" t="s">
        <v>109</v>
      </c>
      <c r="B62" s="51">
        <v>0</v>
      </c>
      <c r="C62" s="130">
        <v>0</v>
      </c>
      <c r="D62" s="53">
        <v>0</v>
      </c>
      <c r="E62" s="54">
        <v>0</v>
      </c>
      <c r="F62" s="51">
        <v>0</v>
      </c>
      <c r="G62" s="55">
        <v>3</v>
      </c>
      <c r="H62" s="55">
        <v>9</v>
      </c>
      <c r="I62" s="56">
        <v>17</v>
      </c>
      <c r="J62" s="57">
        <v>20</v>
      </c>
      <c r="K62" s="51">
        <v>24</v>
      </c>
      <c r="L62" s="58">
        <v>17</v>
      </c>
      <c r="M62" s="58">
        <v>25</v>
      </c>
      <c r="N62" s="413">
        <v>31</v>
      </c>
      <c r="O62" s="57">
        <v>23</v>
      </c>
      <c r="P62" s="326">
        <v>39</v>
      </c>
      <c r="Q62" s="708">
        <v>53</v>
      </c>
      <c r="R62" s="522">
        <v>55</v>
      </c>
      <c r="S62" s="326">
        <v>47</v>
      </c>
      <c r="T62" s="59">
        <v>64</v>
      </c>
      <c r="U62" s="59">
        <v>36</v>
      </c>
      <c r="V62" s="59">
        <v>13</v>
      </c>
      <c r="W62" s="59">
        <v>0</v>
      </c>
      <c r="X62" s="59">
        <v>0</v>
      </c>
      <c r="Y62" s="59">
        <v>0</v>
      </c>
      <c r="Z62" s="59">
        <v>0</v>
      </c>
      <c r="AA62" s="452">
        <v>0</v>
      </c>
      <c r="AB62" s="500">
        <v>0</v>
      </c>
      <c r="AC62" s="326" t="str">
        <f t="shared" si="5"/>
        <v/>
      </c>
      <c r="AD62" s="462" t="str">
        <f t="shared" si="6"/>
        <v xml:space="preserve"> </v>
      </c>
      <c r="AE62" s="61" t="str">
        <f t="shared" si="7"/>
        <v xml:space="preserve">  </v>
      </c>
      <c r="AF62" s="62" t="str">
        <f t="shared" si="8"/>
        <v xml:space="preserve"> </v>
      </c>
      <c r="AG62" s="550"/>
      <c r="AH62" s="539">
        <f t="shared" si="0"/>
        <v>49</v>
      </c>
      <c r="AI62" s="538"/>
      <c r="AJ62" s="538"/>
      <c r="AK62" s="12"/>
      <c r="AL62" s="12"/>
      <c r="AM62" s="12"/>
      <c r="AN62" s="12"/>
      <c r="AO62" s="12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</row>
    <row r="63" spans="1:174" ht="12.75" customHeight="1" x14ac:dyDescent="0.2">
      <c r="A63" s="636" t="s">
        <v>110</v>
      </c>
      <c r="B63" s="63"/>
      <c r="C63" s="68"/>
      <c r="D63" s="24"/>
      <c r="E63" s="194"/>
      <c r="F63" s="63"/>
      <c r="G63" s="44"/>
      <c r="H63" s="44"/>
      <c r="I63" s="18"/>
      <c r="J63" s="66"/>
      <c r="K63" s="63"/>
      <c r="L63" s="7"/>
      <c r="M63" s="7"/>
      <c r="N63" s="414"/>
      <c r="O63" s="66"/>
      <c r="P63" s="241">
        <v>0</v>
      </c>
      <c r="Q63" s="425">
        <v>0</v>
      </c>
      <c r="R63" s="523"/>
      <c r="S63" s="241"/>
      <c r="T63" s="10"/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13</v>
      </c>
      <c r="AA63" s="324">
        <v>12</v>
      </c>
      <c r="AB63" s="501">
        <v>30</v>
      </c>
      <c r="AC63" s="474" t="e">
        <f t="shared" si="5"/>
        <v>#DIV/0!</v>
      </c>
      <c r="AD63" s="48">
        <f t="shared" si="6"/>
        <v>1.5</v>
      </c>
      <c r="AE63" s="49">
        <f t="shared" si="7"/>
        <v>18.333333333333332</v>
      </c>
      <c r="AF63" s="153" t="str">
        <f t="shared" si="8"/>
        <v xml:space="preserve">  </v>
      </c>
      <c r="AG63" s="550"/>
      <c r="AH63" s="539">
        <f t="shared" si="0"/>
        <v>37</v>
      </c>
      <c r="AI63" s="538"/>
      <c r="AJ63" s="538"/>
      <c r="AK63" s="12"/>
      <c r="AL63" s="12"/>
      <c r="AM63" s="12"/>
      <c r="AN63" s="12"/>
      <c r="AO63" s="12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</row>
    <row r="64" spans="1:174" ht="12.75" customHeight="1" thickBot="1" x14ac:dyDescent="0.25">
      <c r="A64" s="636" t="s">
        <v>41</v>
      </c>
      <c r="B64" s="63">
        <v>258</v>
      </c>
      <c r="C64" s="68">
        <v>262</v>
      </c>
      <c r="D64" s="24">
        <v>285</v>
      </c>
      <c r="E64" s="194">
        <v>317</v>
      </c>
      <c r="F64" s="63">
        <v>316</v>
      </c>
      <c r="G64" s="44">
        <v>332</v>
      </c>
      <c r="H64" s="44">
        <v>232</v>
      </c>
      <c r="I64" s="18">
        <v>181</v>
      </c>
      <c r="J64" s="66">
        <v>182</v>
      </c>
      <c r="K64" s="63">
        <v>163</v>
      </c>
      <c r="L64" s="7">
        <v>167</v>
      </c>
      <c r="M64" s="7">
        <v>168</v>
      </c>
      <c r="N64" s="414">
        <v>171</v>
      </c>
      <c r="O64" s="66">
        <v>204</v>
      </c>
      <c r="P64" s="241">
        <v>205</v>
      </c>
      <c r="Q64" s="425">
        <v>170</v>
      </c>
      <c r="R64" s="523">
        <v>154</v>
      </c>
      <c r="S64" s="241">
        <v>124</v>
      </c>
      <c r="T64" s="10">
        <v>115</v>
      </c>
      <c r="U64" s="10">
        <v>110</v>
      </c>
      <c r="V64" s="10">
        <v>110</v>
      </c>
      <c r="W64" s="10">
        <v>104</v>
      </c>
      <c r="X64" s="10">
        <v>94</v>
      </c>
      <c r="Y64" s="10">
        <v>115</v>
      </c>
      <c r="Z64" s="10">
        <v>115</v>
      </c>
      <c r="AA64" s="324">
        <v>102</v>
      </c>
      <c r="AB64" s="501">
        <v>99</v>
      </c>
      <c r="AC64" s="532">
        <f t="shared" si="5"/>
        <v>-4.807692307692308E-2</v>
      </c>
      <c r="AD64" s="48">
        <f t="shared" si="6"/>
        <v>-2.9411764705882353E-2</v>
      </c>
      <c r="AE64" s="49">
        <f t="shared" si="7"/>
        <v>105.33333333333333</v>
      </c>
      <c r="AF64" s="67">
        <f t="shared" si="8"/>
        <v>-0.35714285714285715</v>
      </c>
      <c r="AG64" s="550"/>
      <c r="AH64" s="539">
        <f>RANK(AB64,$AB$9:$AB$64)</f>
        <v>18</v>
      </c>
      <c r="AI64" s="538"/>
      <c r="AJ64" s="538"/>
      <c r="AK64" s="12"/>
      <c r="AL64" s="12"/>
      <c r="AM64" s="12"/>
      <c r="AN64" s="12"/>
      <c r="AO64" s="12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</row>
    <row r="65" spans="1:182" ht="12.75" customHeight="1" thickTop="1" x14ac:dyDescent="0.2">
      <c r="A65" s="641"/>
      <c r="B65" s="368"/>
      <c r="C65" s="368"/>
      <c r="D65" s="369"/>
      <c r="E65" s="369"/>
      <c r="F65" s="368"/>
      <c r="G65" s="368"/>
      <c r="H65" s="368"/>
      <c r="I65" s="368"/>
      <c r="J65" s="368"/>
      <c r="K65" s="368"/>
      <c r="L65" s="368"/>
      <c r="M65" s="368"/>
      <c r="N65" s="368"/>
      <c r="O65" s="368"/>
      <c r="P65" s="368"/>
      <c r="Q65" s="368"/>
      <c r="R65" s="368"/>
      <c r="S65" s="368"/>
      <c r="T65" s="368"/>
      <c r="U65" s="368"/>
      <c r="V65" s="368"/>
      <c r="W65" s="368"/>
      <c r="X65" s="368"/>
      <c r="Y65" s="368"/>
      <c r="Z65" s="368"/>
      <c r="AA65" s="368"/>
      <c r="AB65" s="368"/>
      <c r="AC65" s="370"/>
      <c r="AD65" s="370"/>
      <c r="AE65" s="368"/>
      <c r="AF65" s="371"/>
      <c r="AG65" s="550"/>
      <c r="AH65" s="538"/>
      <c r="AI65" s="538"/>
      <c r="AJ65" s="538"/>
      <c r="AK65" s="12"/>
      <c r="AL65" s="12"/>
      <c r="AM65" s="12"/>
      <c r="AN65" s="12"/>
      <c r="AO65" s="12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</row>
    <row r="66" spans="1:182" ht="15" customHeight="1" x14ac:dyDescent="0.25">
      <c r="A66" s="555" t="s">
        <v>97</v>
      </c>
      <c r="B66" s="555"/>
      <c r="C66" s="555"/>
      <c r="D66" s="556"/>
      <c r="E66" s="556"/>
      <c r="F66" s="557"/>
      <c r="G66" s="556"/>
      <c r="H66" s="558"/>
      <c r="I66" s="558"/>
      <c r="J66" s="558"/>
      <c r="K66" s="558"/>
      <c r="L66" s="559"/>
      <c r="M66" s="558"/>
      <c r="N66" s="558"/>
      <c r="O66" s="558"/>
      <c r="P66" s="558"/>
      <c r="Q66" s="558"/>
      <c r="R66" s="558"/>
      <c r="S66" s="558"/>
      <c r="T66" s="558"/>
      <c r="U66" s="558"/>
      <c r="V66" s="558"/>
      <c r="W66" s="558"/>
      <c r="X66" s="558"/>
      <c r="Y66" s="558"/>
      <c r="Z66" s="558"/>
      <c r="AA66" s="558"/>
      <c r="AB66" s="558"/>
      <c r="AC66" s="560"/>
      <c r="AD66" s="560"/>
      <c r="AE66" s="354"/>
      <c r="AF66" s="357"/>
      <c r="AG66" s="550"/>
      <c r="AH66" s="538"/>
      <c r="AI66" s="538"/>
      <c r="AJ66" s="538"/>
      <c r="AK66" s="12"/>
      <c r="AL66" s="12"/>
      <c r="AM66" s="12"/>
      <c r="AN66" s="12"/>
      <c r="AO66" s="12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</row>
    <row r="67" spans="1:182" ht="3" customHeight="1" x14ac:dyDescent="0.25">
      <c r="A67" s="746"/>
      <c r="B67" s="746"/>
      <c r="C67" s="746"/>
      <c r="D67" s="746"/>
      <c r="E67" s="746"/>
      <c r="F67" s="746"/>
      <c r="G67" s="746"/>
      <c r="H67" s="746"/>
      <c r="I67" s="746"/>
      <c r="J67" s="746"/>
      <c r="K67" s="746"/>
      <c r="L67" s="746"/>
      <c r="M67" s="746"/>
      <c r="N67" s="746"/>
      <c r="O67" s="746"/>
      <c r="P67" s="746"/>
      <c r="Q67" s="746"/>
      <c r="R67" s="746"/>
      <c r="S67" s="746"/>
      <c r="T67" s="746"/>
      <c r="U67" s="746"/>
      <c r="V67" s="746"/>
      <c r="W67" s="746"/>
      <c r="X67" s="746"/>
      <c r="Y67" s="746"/>
      <c r="Z67" s="746"/>
      <c r="AA67" s="746"/>
      <c r="AB67" s="746"/>
      <c r="AC67" s="746"/>
      <c r="AD67" s="746"/>
      <c r="AE67" s="746"/>
      <c r="AF67" s="746"/>
      <c r="AG67" s="533"/>
      <c r="AH67" s="534"/>
      <c r="AI67" s="534"/>
      <c r="AJ67" s="534"/>
      <c r="AK67" s="355"/>
      <c r="AL67" s="355"/>
      <c r="AM67" s="355"/>
      <c r="AN67" s="355"/>
      <c r="AO67" s="355"/>
      <c r="AP67" s="353"/>
      <c r="AQ67" s="353"/>
      <c r="AR67" s="353"/>
      <c r="AS67" s="353"/>
      <c r="AT67" s="353"/>
      <c r="AU67" s="353"/>
      <c r="AV67" s="353"/>
      <c r="AW67" s="353"/>
      <c r="AX67" s="353"/>
      <c r="AY67" s="353"/>
      <c r="AZ67" s="353"/>
      <c r="BA67" s="353"/>
      <c r="BB67" s="353"/>
      <c r="BC67" s="353"/>
      <c r="BD67" s="353"/>
      <c r="BE67" s="353"/>
      <c r="BF67" s="353"/>
      <c r="BG67" s="353"/>
      <c r="BH67" s="353"/>
      <c r="BI67" s="353"/>
      <c r="BJ67" s="353"/>
      <c r="BK67" s="353"/>
      <c r="BL67" s="353"/>
      <c r="BM67" s="353"/>
      <c r="BN67" s="353"/>
      <c r="BO67" s="353"/>
      <c r="BP67" s="353"/>
      <c r="BQ67" s="353"/>
      <c r="BR67" s="353"/>
      <c r="BS67" s="353"/>
      <c r="BT67" s="353"/>
      <c r="BU67" s="353"/>
      <c r="BV67" s="353"/>
      <c r="BW67" s="353"/>
      <c r="BX67" s="353"/>
      <c r="BY67" s="353"/>
      <c r="BZ67" s="353"/>
      <c r="CA67" s="353"/>
      <c r="CB67" s="353"/>
      <c r="CC67" s="353"/>
      <c r="CD67" s="353"/>
      <c r="CE67" s="353"/>
      <c r="CF67" s="353"/>
      <c r="CG67" s="353"/>
      <c r="CH67" s="353"/>
      <c r="CI67" s="353"/>
      <c r="CJ67" s="353"/>
      <c r="CK67" s="353"/>
      <c r="CL67" s="353"/>
      <c r="CM67" s="353"/>
      <c r="CN67" s="353"/>
      <c r="CO67" s="353"/>
      <c r="CP67" s="353"/>
      <c r="CQ67" s="353"/>
      <c r="CR67" s="353"/>
      <c r="CS67" s="353"/>
      <c r="CT67" s="353"/>
      <c r="CU67" s="353"/>
      <c r="CV67" s="353"/>
      <c r="CW67" s="353"/>
      <c r="CX67" s="353"/>
      <c r="CY67" s="353"/>
      <c r="CZ67" s="353"/>
      <c r="DA67" s="353"/>
      <c r="DB67" s="353"/>
      <c r="DC67" s="353"/>
      <c r="DD67" s="353"/>
      <c r="DE67" s="353"/>
      <c r="DF67" s="353"/>
      <c r="DG67" s="353"/>
      <c r="DH67" s="353"/>
      <c r="DI67" s="353"/>
      <c r="DJ67" s="353"/>
      <c r="DK67" s="353"/>
      <c r="DL67" s="353"/>
      <c r="DM67" s="353"/>
      <c r="DN67" s="353"/>
      <c r="DO67" s="353"/>
      <c r="DP67" s="353"/>
      <c r="DQ67" s="353"/>
      <c r="DR67" s="353"/>
      <c r="DS67" s="353"/>
      <c r="DT67" s="353"/>
      <c r="DU67" s="353"/>
      <c r="DV67" s="353"/>
      <c r="DW67" s="353"/>
      <c r="DX67" s="353"/>
      <c r="DY67" s="353"/>
      <c r="DZ67" s="353"/>
      <c r="EA67" s="353"/>
      <c r="EB67" s="353"/>
      <c r="EC67" s="353"/>
      <c r="ED67" s="353"/>
      <c r="EE67" s="353"/>
      <c r="EF67" s="353"/>
      <c r="EG67" s="353"/>
      <c r="EH67" s="353"/>
      <c r="EI67" s="353"/>
      <c r="EJ67" s="353"/>
      <c r="EK67" s="353"/>
      <c r="EL67" s="353"/>
      <c r="EM67" s="353"/>
      <c r="EN67" s="353"/>
      <c r="EO67" s="353"/>
      <c r="EP67" s="353"/>
      <c r="EQ67" s="353"/>
      <c r="ER67" s="353"/>
      <c r="ES67" s="353"/>
      <c r="ET67" s="353"/>
      <c r="EU67" s="353"/>
      <c r="EV67" s="353"/>
      <c r="EW67" s="353"/>
      <c r="EX67" s="353"/>
      <c r="EY67" s="353"/>
      <c r="EZ67" s="353"/>
      <c r="FA67" s="353"/>
      <c r="FB67" s="353"/>
      <c r="FC67" s="353"/>
      <c r="FD67" s="353"/>
      <c r="FE67" s="353"/>
      <c r="FF67" s="353"/>
      <c r="FG67" s="353"/>
      <c r="FH67" s="353"/>
      <c r="FI67" s="353"/>
      <c r="FJ67" s="353"/>
      <c r="FK67" s="353"/>
      <c r="FL67" s="353"/>
      <c r="FM67" s="353"/>
      <c r="FN67" s="353"/>
      <c r="FO67" s="353"/>
      <c r="FP67" s="353"/>
      <c r="FQ67" s="353"/>
      <c r="FR67" s="353"/>
      <c r="FS67" s="353"/>
      <c r="FT67" s="353"/>
      <c r="FU67" s="353"/>
      <c r="FV67" s="353"/>
      <c r="FW67" s="353"/>
      <c r="FX67" s="353"/>
      <c r="FY67" s="353"/>
      <c r="FZ67" s="353"/>
    </row>
    <row r="68" spans="1:182" ht="6" customHeight="1" x14ac:dyDescent="0.25">
      <c r="A68" s="555"/>
      <c r="B68" s="555"/>
      <c r="C68" s="555"/>
      <c r="D68" s="556"/>
      <c r="E68" s="556"/>
      <c r="F68" s="557"/>
      <c r="G68" s="556"/>
      <c r="H68" s="558"/>
      <c r="I68" s="558"/>
      <c r="J68" s="558"/>
      <c r="K68" s="558"/>
      <c r="L68" s="559"/>
      <c r="M68" s="558"/>
      <c r="N68" s="558"/>
      <c r="O68" s="558"/>
      <c r="P68" s="558"/>
      <c r="Q68" s="558"/>
      <c r="R68" s="558"/>
      <c r="S68" s="558"/>
      <c r="T68" s="558"/>
      <c r="U68" s="558"/>
      <c r="V68" s="558"/>
      <c r="W68" s="558"/>
      <c r="X68" s="558"/>
      <c r="Y68" s="558"/>
      <c r="Z68" s="558"/>
      <c r="AA68" s="558"/>
      <c r="AB68" s="558"/>
      <c r="AC68" s="560"/>
      <c r="AD68" s="560"/>
      <c r="AE68" s="354"/>
      <c r="AF68" s="372"/>
      <c r="AG68" s="550"/>
      <c r="AH68" s="538"/>
      <c r="AI68" s="538"/>
      <c r="AJ68" s="538"/>
      <c r="AK68" s="12"/>
      <c r="AL68" s="12"/>
      <c r="AM68" s="12"/>
      <c r="AN68" s="12"/>
      <c r="AO68" s="12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</row>
    <row r="69" spans="1:182" ht="12.75" customHeight="1" x14ac:dyDescent="0.2">
      <c r="A69" s="561" t="s">
        <v>0</v>
      </c>
      <c r="B69" s="562" t="s">
        <v>1</v>
      </c>
      <c r="C69" s="563" t="s">
        <v>1</v>
      </c>
      <c r="D69" s="563" t="s">
        <v>1</v>
      </c>
      <c r="E69" s="564" t="s">
        <v>1</v>
      </c>
      <c r="F69" s="562" t="s">
        <v>1</v>
      </c>
      <c r="G69" s="565" t="s">
        <v>1</v>
      </c>
      <c r="H69" s="566" t="s">
        <v>1</v>
      </c>
      <c r="I69" s="567" t="s">
        <v>1</v>
      </c>
      <c r="J69" s="568" t="s">
        <v>40</v>
      </c>
      <c r="K69" s="569" t="s">
        <v>40</v>
      </c>
      <c r="L69" s="569" t="s">
        <v>40</v>
      </c>
      <c r="M69" s="570" t="s">
        <v>40</v>
      </c>
      <c r="N69" s="571" t="s">
        <v>1</v>
      </c>
      <c r="O69" s="572" t="s">
        <v>1</v>
      </c>
      <c r="P69" s="573" t="s">
        <v>1</v>
      </c>
      <c r="Q69" s="705" t="s">
        <v>1</v>
      </c>
      <c r="R69" s="574" t="s">
        <v>1</v>
      </c>
      <c r="S69" s="573" t="s">
        <v>1</v>
      </c>
      <c r="T69" s="575" t="s">
        <v>1</v>
      </c>
      <c r="U69" s="575" t="s">
        <v>1</v>
      </c>
      <c r="V69" s="575" t="s">
        <v>1</v>
      </c>
      <c r="W69" s="575" t="s">
        <v>1</v>
      </c>
      <c r="X69" s="575" t="s">
        <v>1</v>
      </c>
      <c r="Y69" s="575" t="s">
        <v>1</v>
      </c>
      <c r="Z69" s="575" t="s">
        <v>1</v>
      </c>
      <c r="AA69" s="689" t="s">
        <v>1</v>
      </c>
      <c r="AB69" s="576" t="s">
        <v>1</v>
      </c>
      <c r="AC69" s="642" t="s">
        <v>98</v>
      </c>
      <c r="AD69" s="578" t="s">
        <v>45</v>
      </c>
      <c r="AE69" s="579" t="s">
        <v>35</v>
      </c>
      <c r="AF69" s="580" t="s">
        <v>92</v>
      </c>
      <c r="AG69" s="537"/>
      <c r="AH69" s="538"/>
      <c r="AI69" s="538"/>
      <c r="AJ69" s="538"/>
      <c r="AK69" s="12"/>
      <c r="AL69" s="12"/>
      <c r="AM69" s="12"/>
      <c r="AN69" s="12"/>
      <c r="AO69" s="12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</row>
    <row r="70" spans="1:182" ht="12.75" customHeight="1" thickBot="1" x14ac:dyDescent="0.25">
      <c r="A70" s="583" t="s">
        <v>2</v>
      </c>
      <c r="B70" s="584">
        <v>1996</v>
      </c>
      <c r="C70" s="585">
        <v>1997</v>
      </c>
      <c r="D70" s="585">
        <v>1998</v>
      </c>
      <c r="E70" s="586">
        <v>1999</v>
      </c>
      <c r="F70" s="584">
        <v>2000</v>
      </c>
      <c r="G70" s="587">
        <v>2001</v>
      </c>
      <c r="H70" s="588">
        <v>2002</v>
      </c>
      <c r="I70" s="589">
        <v>2003</v>
      </c>
      <c r="J70" s="590">
        <v>2004</v>
      </c>
      <c r="K70" s="591">
        <v>2005</v>
      </c>
      <c r="L70" s="591">
        <v>2006</v>
      </c>
      <c r="M70" s="592">
        <v>2007</v>
      </c>
      <c r="N70" s="593">
        <v>2008</v>
      </c>
      <c r="O70" s="643">
        <v>2009</v>
      </c>
      <c r="P70" s="595">
        <v>2010</v>
      </c>
      <c r="Q70" s="706">
        <v>2011</v>
      </c>
      <c r="R70" s="596">
        <v>2012</v>
      </c>
      <c r="S70" s="595">
        <v>2013</v>
      </c>
      <c r="T70" s="597">
        <v>2014</v>
      </c>
      <c r="U70" s="597">
        <v>2015</v>
      </c>
      <c r="V70" s="597">
        <v>2016</v>
      </c>
      <c r="W70" s="597">
        <v>2017</v>
      </c>
      <c r="X70" s="597">
        <v>2018</v>
      </c>
      <c r="Y70" s="597">
        <v>2019</v>
      </c>
      <c r="Z70" s="597">
        <v>2020</v>
      </c>
      <c r="AA70" s="690">
        <v>2021</v>
      </c>
      <c r="AB70" s="598">
        <v>2022</v>
      </c>
      <c r="AC70" s="644" t="s">
        <v>94</v>
      </c>
      <c r="AD70" s="600" t="s">
        <v>4</v>
      </c>
      <c r="AE70" s="601" t="s">
        <v>3</v>
      </c>
      <c r="AF70" s="602" t="s">
        <v>43</v>
      </c>
      <c r="AG70" s="605"/>
      <c r="AH70" s="539"/>
      <c r="AI70" s="538"/>
      <c r="AJ70" s="538"/>
      <c r="AK70" s="12"/>
      <c r="AL70" s="12"/>
      <c r="AM70" s="12"/>
      <c r="AN70" s="12"/>
      <c r="AO70" s="12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</row>
    <row r="71" spans="1:182" ht="12.75" customHeight="1" thickTop="1" x14ac:dyDescent="0.2">
      <c r="A71" s="645" t="s">
        <v>33</v>
      </c>
      <c r="B71" s="231"/>
      <c r="C71" s="231"/>
      <c r="D71" s="232"/>
      <c r="E71" s="232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3"/>
      <c r="Q71" s="233"/>
      <c r="R71" s="233"/>
      <c r="S71" s="233"/>
      <c r="T71" s="233"/>
      <c r="U71" s="233"/>
      <c r="V71" s="233"/>
      <c r="W71" s="233"/>
      <c r="X71" s="233"/>
      <c r="Y71" s="233"/>
      <c r="Z71" s="233"/>
      <c r="AA71" s="233"/>
      <c r="AB71" s="233"/>
      <c r="AC71" s="234"/>
      <c r="AD71" s="234"/>
      <c r="AE71" s="233"/>
      <c r="AF71" s="235"/>
      <c r="AG71" s="537"/>
      <c r="AH71" s="538"/>
      <c r="AI71" s="538"/>
      <c r="AJ71" s="538"/>
      <c r="AK71" s="12"/>
      <c r="AL71" s="12"/>
      <c r="AM71" s="12"/>
      <c r="AN71" s="12"/>
      <c r="AO71" s="12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</row>
    <row r="72" spans="1:182" ht="12.75" customHeight="1" x14ac:dyDescent="0.2">
      <c r="A72" s="646" t="s">
        <v>70</v>
      </c>
      <c r="B72" s="26"/>
      <c r="C72" s="26"/>
      <c r="D72" s="236"/>
      <c r="E72" s="236"/>
      <c r="F72" s="26"/>
      <c r="G72" s="237"/>
      <c r="H72" s="237"/>
      <c r="I72" s="237"/>
      <c r="J72" s="26"/>
      <c r="K72" s="26"/>
      <c r="L72" s="26"/>
      <c r="M72" s="26"/>
      <c r="N72" s="26"/>
      <c r="O72" s="26"/>
      <c r="P72" s="238"/>
      <c r="Q72" s="238"/>
      <c r="R72" s="238"/>
      <c r="S72" s="238"/>
      <c r="T72" s="238"/>
      <c r="U72" s="238"/>
      <c r="V72" s="238"/>
      <c r="W72" s="238"/>
      <c r="X72" s="238"/>
      <c r="Y72" s="238"/>
      <c r="Z72" s="238"/>
      <c r="AA72" s="238"/>
      <c r="AB72" s="238"/>
      <c r="AC72" s="30"/>
      <c r="AD72" s="30"/>
      <c r="AE72" s="31"/>
      <c r="AF72" s="32"/>
      <c r="AG72" s="605"/>
      <c r="AH72" s="539"/>
      <c r="AI72" s="538"/>
      <c r="AJ72" s="538"/>
      <c r="AK72" s="12"/>
      <c r="AL72" s="12"/>
      <c r="AM72" s="12"/>
      <c r="AN72" s="12"/>
      <c r="AO72" s="12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</row>
    <row r="73" spans="1:182" ht="12.75" customHeight="1" x14ac:dyDescent="0.2">
      <c r="A73" s="606" t="s">
        <v>71</v>
      </c>
      <c r="B73" s="33"/>
      <c r="C73" s="33"/>
      <c r="D73" s="34"/>
      <c r="E73" s="34"/>
      <c r="F73" s="33"/>
      <c r="G73" s="35"/>
      <c r="H73" s="35"/>
      <c r="I73" s="35"/>
      <c r="J73" s="33"/>
      <c r="K73" s="33"/>
      <c r="L73" s="33"/>
      <c r="M73" s="33"/>
      <c r="N73" s="33"/>
      <c r="O73" s="33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7"/>
      <c r="AD73" s="37"/>
      <c r="AE73" s="38"/>
      <c r="AF73" s="39"/>
      <c r="AG73" s="605"/>
      <c r="AH73" s="539"/>
      <c r="AI73" s="538"/>
      <c r="AJ73" s="538"/>
      <c r="AK73" s="12"/>
      <c r="AL73" s="12"/>
      <c r="AM73" s="12"/>
      <c r="AN73" s="12"/>
      <c r="AO73" s="12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</row>
    <row r="74" spans="1:182" ht="12.75" customHeight="1" x14ac:dyDescent="0.2">
      <c r="A74" s="607" t="s">
        <v>128</v>
      </c>
      <c r="B74" s="63">
        <v>0</v>
      </c>
      <c r="C74" s="68">
        <v>0</v>
      </c>
      <c r="D74" s="24">
        <v>0</v>
      </c>
      <c r="E74" s="24">
        <v>0</v>
      </c>
      <c r="F74" s="68">
        <v>0</v>
      </c>
      <c r="G74" s="239">
        <v>0</v>
      </c>
      <c r="H74" s="239">
        <v>0</v>
      </c>
      <c r="I74" s="240">
        <v>0</v>
      </c>
      <c r="J74" s="68">
        <v>0</v>
      </c>
      <c r="K74" s="68">
        <v>0</v>
      </c>
      <c r="L74" s="68">
        <v>0</v>
      </c>
      <c r="M74" s="7">
        <v>0</v>
      </c>
      <c r="N74" s="414">
        <v>0</v>
      </c>
      <c r="O74" s="66">
        <v>0</v>
      </c>
      <c r="P74" s="241">
        <v>0</v>
      </c>
      <c r="Q74" s="425">
        <v>0</v>
      </c>
      <c r="R74" s="523">
        <v>0</v>
      </c>
      <c r="S74" s="241">
        <v>0</v>
      </c>
      <c r="T74" s="68">
        <v>0</v>
      </c>
      <c r="U74" s="68">
        <v>0</v>
      </c>
      <c r="V74" s="68">
        <v>5</v>
      </c>
      <c r="W74" s="68">
        <v>8</v>
      </c>
      <c r="X74" s="68">
        <v>13</v>
      </c>
      <c r="Y74" s="68">
        <v>14</v>
      </c>
      <c r="Z74" s="10">
        <v>9</v>
      </c>
      <c r="AA74" s="324">
        <v>6</v>
      </c>
      <c r="AB74" s="501">
        <v>0</v>
      </c>
      <c r="AC74" s="474" t="str">
        <f t="shared" ref="AC74:AC76" si="9">IF(AB74&gt;20,(AB74-W74)/W74,"")</f>
        <v/>
      </c>
      <c r="AD74" s="48" t="str">
        <f t="shared" ref="AD74:AD76" si="10">IF(AB74&gt;20,(AB74-AA74)/AA74," ")</f>
        <v xml:space="preserve"> </v>
      </c>
      <c r="AE74" s="49">
        <f t="shared" ref="AE74:AE76" si="11">IF(Z74=0,"  ",IF(Z74=0,"  ",AVERAGE(Z74:AB74)))</f>
        <v>5</v>
      </c>
      <c r="AF74" s="153" t="str">
        <f t="shared" ref="AF74:AF76" si="12">IF(R74=0,"  ",IF(AB74&gt;20,(AB74-R74)/R74," "))</f>
        <v xml:space="preserve">  </v>
      </c>
      <c r="AG74" s="550"/>
      <c r="AH74" s="538"/>
      <c r="AI74" s="538"/>
      <c r="AJ74" s="538"/>
      <c r="AK74" s="12"/>
      <c r="AL74" s="12"/>
      <c r="AM74" s="12"/>
      <c r="AN74" s="12"/>
      <c r="AO74" s="12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</row>
    <row r="75" spans="1:182" s="622" customFormat="1" ht="12.75" customHeight="1" x14ac:dyDescent="0.2">
      <c r="A75" s="610" t="s">
        <v>121</v>
      </c>
      <c r="B75" s="63">
        <v>0</v>
      </c>
      <c r="C75" s="68">
        <v>0</v>
      </c>
      <c r="D75" s="24">
        <v>0</v>
      </c>
      <c r="E75" s="24">
        <v>0</v>
      </c>
      <c r="F75" s="68">
        <v>10</v>
      </c>
      <c r="G75" s="239">
        <v>14</v>
      </c>
      <c r="H75" s="239">
        <v>18</v>
      </c>
      <c r="I75" s="240">
        <v>17</v>
      </c>
      <c r="J75" s="68">
        <v>18</v>
      </c>
      <c r="K75" s="68">
        <v>24</v>
      </c>
      <c r="L75" s="68">
        <v>25</v>
      </c>
      <c r="M75" s="7">
        <v>24</v>
      </c>
      <c r="N75" s="414">
        <v>38</v>
      </c>
      <c r="O75" s="284">
        <v>49</v>
      </c>
      <c r="P75" s="286">
        <v>47</v>
      </c>
      <c r="Q75" s="425">
        <v>51</v>
      </c>
      <c r="R75" s="523">
        <v>56</v>
      </c>
      <c r="S75" s="241">
        <v>42</v>
      </c>
      <c r="T75" s="68">
        <v>50</v>
      </c>
      <c r="U75" s="68">
        <v>54</v>
      </c>
      <c r="V75" s="68">
        <v>38</v>
      </c>
      <c r="W75" s="68">
        <v>30</v>
      </c>
      <c r="X75" s="68">
        <v>27</v>
      </c>
      <c r="Y75" s="68">
        <v>28</v>
      </c>
      <c r="Z75" s="10">
        <v>25</v>
      </c>
      <c r="AA75" s="324">
        <v>28</v>
      </c>
      <c r="AB75" s="501">
        <v>26</v>
      </c>
      <c r="AC75" s="474">
        <f t="shared" si="9"/>
        <v>-0.13333333333333333</v>
      </c>
      <c r="AD75" s="48">
        <f t="shared" si="10"/>
        <v>-7.1428571428571425E-2</v>
      </c>
      <c r="AE75" s="49">
        <f t="shared" si="11"/>
        <v>26.333333333333332</v>
      </c>
      <c r="AF75" s="153">
        <f t="shared" si="12"/>
        <v>-0.5357142857142857</v>
      </c>
      <c r="AG75" s="550"/>
      <c r="AH75" s="538"/>
      <c r="AI75" s="538"/>
      <c r="AJ75" s="538"/>
      <c r="AK75" s="12"/>
      <c r="AL75" s="12"/>
      <c r="AM75" s="12"/>
      <c r="AN75" s="12"/>
      <c r="AO75" s="12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</row>
    <row r="76" spans="1:182" ht="12.75" customHeight="1" x14ac:dyDescent="0.2">
      <c r="A76" s="648" t="s">
        <v>78</v>
      </c>
      <c r="B76" s="243">
        <f t="shared" ref="B76:Z76" si="13">SUM(B71:B74)</f>
        <v>0</v>
      </c>
      <c r="C76" s="244">
        <f t="shared" si="13"/>
        <v>0</v>
      </c>
      <c r="D76" s="245">
        <f t="shared" si="13"/>
        <v>0</v>
      </c>
      <c r="E76" s="246">
        <f t="shared" si="13"/>
        <v>0</v>
      </c>
      <c r="F76" s="243">
        <f t="shared" si="13"/>
        <v>0</v>
      </c>
      <c r="G76" s="247">
        <f t="shared" si="13"/>
        <v>0</v>
      </c>
      <c r="H76" s="247">
        <f t="shared" si="13"/>
        <v>0</v>
      </c>
      <c r="I76" s="247">
        <f t="shared" si="13"/>
        <v>0</v>
      </c>
      <c r="J76" s="248">
        <f t="shared" si="13"/>
        <v>0</v>
      </c>
      <c r="K76" s="243">
        <f t="shared" si="13"/>
        <v>0</v>
      </c>
      <c r="L76" s="249">
        <f t="shared" si="13"/>
        <v>0</v>
      </c>
      <c r="M76" s="250">
        <f t="shared" si="13"/>
        <v>0</v>
      </c>
      <c r="N76" s="436">
        <f t="shared" si="13"/>
        <v>0</v>
      </c>
      <c r="O76" s="442">
        <f t="shared" si="13"/>
        <v>0</v>
      </c>
      <c r="P76" s="251">
        <f t="shared" si="13"/>
        <v>0</v>
      </c>
      <c r="Q76" s="436">
        <f t="shared" si="13"/>
        <v>0</v>
      </c>
      <c r="R76" s="513">
        <f t="shared" si="13"/>
        <v>0</v>
      </c>
      <c r="S76" s="251">
        <f t="shared" si="13"/>
        <v>0</v>
      </c>
      <c r="T76" s="250">
        <f t="shared" si="13"/>
        <v>0</v>
      </c>
      <c r="U76" s="250">
        <f t="shared" si="13"/>
        <v>0</v>
      </c>
      <c r="V76" s="250">
        <f t="shared" si="13"/>
        <v>5</v>
      </c>
      <c r="W76" s="250">
        <f t="shared" si="13"/>
        <v>8</v>
      </c>
      <c r="X76" s="250">
        <f t="shared" si="13"/>
        <v>13</v>
      </c>
      <c r="Y76" s="250">
        <f t="shared" si="13"/>
        <v>14</v>
      </c>
      <c r="Z76" s="250">
        <f t="shared" si="13"/>
        <v>9</v>
      </c>
      <c r="AA76" s="442">
        <f>SUM(AA74:AA75)</f>
        <v>34</v>
      </c>
      <c r="AB76" s="513">
        <f>SUM(AB74:AB75)</f>
        <v>26</v>
      </c>
      <c r="AC76" s="482">
        <f t="shared" si="9"/>
        <v>2.25</v>
      </c>
      <c r="AD76" s="252">
        <f t="shared" si="10"/>
        <v>-0.23529411764705882</v>
      </c>
      <c r="AE76" s="253">
        <f t="shared" si="11"/>
        <v>23</v>
      </c>
      <c r="AF76" s="254" t="str">
        <f t="shared" si="12"/>
        <v xml:space="preserve">  </v>
      </c>
      <c r="AG76" s="605"/>
      <c r="AH76" s="539"/>
      <c r="AI76" s="538"/>
      <c r="AJ76" s="538"/>
      <c r="AK76" s="12"/>
      <c r="AL76" s="12"/>
      <c r="AM76" s="12"/>
      <c r="AN76" s="12"/>
      <c r="AO76" s="12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</row>
    <row r="77" spans="1:182" ht="12.75" customHeight="1" x14ac:dyDescent="0.2">
      <c r="A77" s="649" t="s">
        <v>73</v>
      </c>
      <c r="B77" s="255"/>
      <c r="C77" s="255"/>
      <c r="D77" s="256"/>
      <c r="E77" s="256"/>
      <c r="F77" s="255"/>
      <c r="G77" s="257"/>
      <c r="H77" s="257"/>
      <c r="I77" s="257"/>
      <c r="J77" s="255"/>
      <c r="K77" s="255"/>
      <c r="L77" s="255"/>
      <c r="M77" s="255"/>
      <c r="N77" s="255"/>
      <c r="O77" s="443"/>
      <c r="P77" s="258"/>
      <c r="Q77" s="258"/>
      <c r="R77" s="258"/>
      <c r="S77" s="258"/>
      <c r="T77" s="258"/>
      <c r="U77" s="258"/>
      <c r="V77" s="258"/>
      <c r="W77" s="258"/>
      <c r="X77" s="258"/>
      <c r="Y77" s="258"/>
      <c r="Z77" s="258"/>
      <c r="AA77" s="258"/>
      <c r="AB77" s="258"/>
      <c r="AC77" s="259" t="str">
        <f t="shared" ref="AC77" si="14">IF(Z77&gt;20,(Z77-U77)/U77,"")</f>
        <v/>
      </c>
      <c r="AD77" s="259"/>
      <c r="AE77" s="260" t="str">
        <f t="shared" ref="AE77:AE121" si="15">IF(Y77=0,"  ",IF(Y77=0,"  ",AVERAGE(Y77:AB77)))</f>
        <v xml:space="preserve">  </v>
      </c>
      <c r="AF77" s="261" t="str">
        <f t="shared" ref="AF77:AF121" si="16">IF(Q77=0,"  ",IF(AB77&gt;20,(AB77-Q77)/Q77," "))</f>
        <v xml:space="preserve">  </v>
      </c>
      <c r="AG77" s="605"/>
      <c r="AH77" s="539"/>
      <c r="AI77" s="538"/>
      <c r="AJ77" s="538"/>
      <c r="AK77" s="12"/>
      <c r="AL77" s="12"/>
      <c r="AM77" s="12"/>
      <c r="AN77" s="12"/>
      <c r="AO77" s="12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</row>
    <row r="78" spans="1:182" ht="12.75" customHeight="1" x14ac:dyDescent="0.2">
      <c r="A78" s="607" t="s">
        <v>83</v>
      </c>
      <c r="B78" s="63">
        <v>58</v>
      </c>
      <c r="C78" s="68">
        <v>45</v>
      </c>
      <c r="D78" s="24">
        <v>35</v>
      </c>
      <c r="E78" s="24">
        <v>23</v>
      </c>
      <c r="F78" s="68">
        <v>52</v>
      </c>
      <c r="G78" s="239">
        <v>38</v>
      </c>
      <c r="H78" s="239">
        <v>29</v>
      </c>
      <c r="I78" s="240">
        <v>19</v>
      </c>
      <c r="J78" s="68">
        <v>27</v>
      </c>
      <c r="K78" s="68">
        <v>20</v>
      </c>
      <c r="L78" s="68">
        <v>17</v>
      </c>
      <c r="M78" s="7">
        <v>21</v>
      </c>
      <c r="N78" s="414">
        <v>20</v>
      </c>
      <c r="O78" s="66">
        <v>27</v>
      </c>
      <c r="P78" s="286">
        <v>37</v>
      </c>
      <c r="Q78" s="425">
        <v>42</v>
      </c>
      <c r="R78" s="523">
        <v>39</v>
      </c>
      <c r="S78" s="241">
        <v>19</v>
      </c>
      <c r="T78" s="68">
        <v>12</v>
      </c>
      <c r="U78" s="68">
        <v>6</v>
      </c>
      <c r="V78" s="68">
        <v>1</v>
      </c>
      <c r="W78" s="68">
        <v>3</v>
      </c>
      <c r="X78" s="68">
        <v>2</v>
      </c>
      <c r="Y78" s="68">
        <v>5</v>
      </c>
      <c r="Z78" s="10">
        <v>5</v>
      </c>
      <c r="AA78" s="324">
        <v>7</v>
      </c>
      <c r="AB78" s="501">
        <v>7</v>
      </c>
      <c r="AC78" s="483" t="str">
        <f t="shared" ref="AC78:AC80" si="17">IF(AB78&gt;20,(AB78-W78)/W78,"")</f>
        <v/>
      </c>
      <c r="AD78" s="262" t="str">
        <f t="shared" ref="AD78:AD80" si="18">IF(AB78&gt;20,(AB78-AA78)/AA78," ")</f>
        <v xml:space="preserve"> </v>
      </c>
      <c r="AE78" s="49">
        <f t="shared" ref="AE78:AE80" si="19">IF(Z78=0,"  ",IF(Z78=0,"  ",AVERAGE(Z78:AB78)))</f>
        <v>6.333333333333333</v>
      </c>
      <c r="AF78" s="153" t="str">
        <f t="shared" ref="AF78:AF80" si="20">IF(R78=0,"  ",IF(AB78&gt;20,(AB78-R78)/R78," "))</f>
        <v xml:space="preserve"> </v>
      </c>
      <c r="AG78" s="550"/>
      <c r="AH78" s="538"/>
      <c r="AI78" s="538"/>
      <c r="AJ78" s="538"/>
      <c r="AK78" s="12"/>
      <c r="AL78" s="12"/>
      <c r="AM78" s="12"/>
      <c r="AN78" s="12"/>
      <c r="AO78" s="12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</row>
    <row r="79" spans="1:182" ht="12.75" customHeight="1" x14ac:dyDescent="0.2">
      <c r="A79" s="647" t="s">
        <v>111</v>
      </c>
      <c r="B79" s="63">
        <v>0</v>
      </c>
      <c r="C79" s="68">
        <v>0</v>
      </c>
      <c r="D79" s="24">
        <v>0</v>
      </c>
      <c r="E79" s="23">
        <v>0</v>
      </c>
      <c r="F79" s="7">
        <v>0</v>
      </c>
      <c r="G79" s="44">
        <v>0</v>
      </c>
      <c r="H79" s="44">
        <v>0</v>
      </c>
      <c r="I79" s="18">
        <v>0</v>
      </c>
      <c r="J79" s="66">
        <v>0</v>
      </c>
      <c r="K79" s="63">
        <v>0</v>
      </c>
      <c r="L79" s="7">
        <v>0</v>
      </c>
      <c r="M79" s="7">
        <v>0</v>
      </c>
      <c r="N79" s="414">
        <v>0</v>
      </c>
      <c r="O79" s="66">
        <v>0</v>
      </c>
      <c r="P79" s="286">
        <v>0</v>
      </c>
      <c r="Q79" s="425">
        <v>0</v>
      </c>
      <c r="R79" s="523">
        <v>10</v>
      </c>
      <c r="S79" s="241">
        <v>9</v>
      </c>
      <c r="T79" s="10">
        <v>21</v>
      </c>
      <c r="U79" s="10">
        <v>23</v>
      </c>
      <c r="V79" s="10">
        <v>33</v>
      </c>
      <c r="W79" s="10">
        <v>39</v>
      </c>
      <c r="X79" s="10">
        <v>37</v>
      </c>
      <c r="Y79" s="10">
        <v>33</v>
      </c>
      <c r="Z79" s="10">
        <v>29</v>
      </c>
      <c r="AA79" s="324">
        <v>28</v>
      </c>
      <c r="AB79" s="501">
        <v>22</v>
      </c>
      <c r="AC79" s="483">
        <f t="shared" si="17"/>
        <v>-0.4358974358974359</v>
      </c>
      <c r="AD79" s="262">
        <f t="shared" si="18"/>
        <v>-0.21428571428571427</v>
      </c>
      <c r="AE79" s="263">
        <f t="shared" si="19"/>
        <v>26.333333333333332</v>
      </c>
      <c r="AF79" s="153">
        <f t="shared" si="20"/>
        <v>1.2</v>
      </c>
      <c r="AG79" s="550"/>
      <c r="AH79" s="538"/>
      <c r="AI79" s="538"/>
      <c r="AJ79" s="538"/>
      <c r="AK79" s="12"/>
      <c r="AL79" s="12"/>
      <c r="AM79" s="12"/>
      <c r="AN79" s="12"/>
      <c r="AO79" s="12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</row>
    <row r="80" spans="1:182" ht="12.75" customHeight="1" x14ac:dyDescent="0.2">
      <c r="A80" s="648" t="s">
        <v>82</v>
      </c>
      <c r="B80" s="243">
        <f t="shared" ref="B80:X80" si="21">+B79+B78</f>
        <v>58</v>
      </c>
      <c r="C80" s="244">
        <f t="shared" si="21"/>
        <v>45</v>
      </c>
      <c r="D80" s="245">
        <f t="shared" si="21"/>
        <v>35</v>
      </c>
      <c r="E80" s="246">
        <f t="shared" si="21"/>
        <v>23</v>
      </c>
      <c r="F80" s="243">
        <f t="shared" si="21"/>
        <v>52</v>
      </c>
      <c r="G80" s="247">
        <f t="shared" si="21"/>
        <v>38</v>
      </c>
      <c r="H80" s="247">
        <f t="shared" si="21"/>
        <v>29</v>
      </c>
      <c r="I80" s="247">
        <f t="shared" si="21"/>
        <v>19</v>
      </c>
      <c r="J80" s="248">
        <f t="shared" si="21"/>
        <v>27</v>
      </c>
      <c r="K80" s="243">
        <f t="shared" si="21"/>
        <v>20</v>
      </c>
      <c r="L80" s="249">
        <f t="shared" si="21"/>
        <v>17</v>
      </c>
      <c r="M80" s="250">
        <f t="shared" si="21"/>
        <v>21</v>
      </c>
      <c r="N80" s="436">
        <f t="shared" si="21"/>
        <v>20</v>
      </c>
      <c r="O80" s="442">
        <f t="shared" si="21"/>
        <v>27</v>
      </c>
      <c r="P80" s="251">
        <f t="shared" si="21"/>
        <v>37</v>
      </c>
      <c r="Q80" s="436">
        <f t="shared" si="21"/>
        <v>42</v>
      </c>
      <c r="R80" s="513">
        <f t="shared" si="21"/>
        <v>49</v>
      </c>
      <c r="S80" s="251">
        <f t="shared" si="21"/>
        <v>28</v>
      </c>
      <c r="T80" s="250">
        <f t="shared" si="21"/>
        <v>33</v>
      </c>
      <c r="U80" s="250">
        <f t="shared" si="21"/>
        <v>29</v>
      </c>
      <c r="V80" s="250">
        <f t="shared" si="21"/>
        <v>34</v>
      </c>
      <c r="W80" s="250">
        <f t="shared" si="21"/>
        <v>42</v>
      </c>
      <c r="X80" s="250">
        <f t="shared" si="21"/>
        <v>39</v>
      </c>
      <c r="Y80" s="250">
        <f>+Y79+Y78</f>
        <v>38</v>
      </c>
      <c r="Z80" s="250">
        <f>+Z79+Z78</f>
        <v>34</v>
      </c>
      <c r="AA80" s="442">
        <f>SUM(AA78:AA79)</f>
        <v>35</v>
      </c>
      <c r="AB80" s="513">
        <f>SUM(AB78:AB79)</f>
        <v>29</v>
      </c>
      <c r="AC80" s="482">
        <f t="shared" si="17"/>
        <v>-0.30952380952380953</v>
      </c>
      <c r="AD80" s="252">
        <f t="shared" si="18"/>
        <v>-0.17142857142857143</v>
      </c>
      <c r="AE80" s="253">
        <f t="shared" si="19"/>
        <v>32.666666666666664</v>
      </c>
      <c r="AF80" s="254">
        <f t="shared" si="20"/>
        <v>-0.40816326530612246</v>
      </c>
      <c r="AG80" s="537"/>
      <c r="AH80" s="538"/>
      <c r="AI80" s="538"/>
      <c r="AJ80" s="538"/>
      <c r="AK80" s="12"/>
      <c r="AL80" s="12"/>
      <c r="AM80" s="12"/>
      <c r="AN80" s="12"/>
      <c r="AO80" s="12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</row>
    <row r="81" spans="1:182" ht="12.75" customHeight="1" x14ac:dyDescent="0.2">
      <c r="A81" s="649" t="s">
        <v>72</v>
      </c>
      <c r="B81" s="255"/>
      <c r="C81" s="255"/>
      <c r="D81" s="256"/>
      <c r="E81" s="256"/>
      <c r="F81" s="255"/>
      <c r="G81" s="257"/>
      <c r="H81" s="257"/>
      <c r="I81" s="257"/>
      <c r="J81" s="255"/>
      <c r="K81" s="255"/>
      <c r="L81" s="255"/>
      <c r="M81" s="255"/>
      <c r="N81" s="255"/>
      <c r="O81" s="255"/>
      <c r="P81" s="258"/>
      <c r="Q81" s="258"/>
      <c r="R81" s="258"/>
      <c r="S81" s="258"/>
      <c r="T81" s="258"/>
      <c r="U81" s="258"/>
      <c r="V81" s="258"/>
      <c r="W81" s="258"/>
      <c r="X81" s="258"/>
      <c r="Y81" s="258"/>
      <c r="Z81" s="258"/>
      <c r="AA81" s="258"/>
      <c r="AB81" s="258"/>
      <c r="AC81" s="259" t="str">
        <f t="shared" ref="AC81:AC121" si="22">IF(AB81&gt;20,(AB81-V81)/V81,"")</f>
        <v/>
      </c>
      <c r="AD81" s="259"/>
      <c r="AE81" s="260" t="str">
        <f t="shared" si="15"/>
        <v xml:space="preserve">  </v>
      </c>
      <c r="AF81" s="261" t="str">
        <f t="shared" si="16"/>
        <v xml:space="preserve">  </v>
      </c>
      <c r="AG81" s="605"/>
      <c r="AH81" s="539"/>
      <c r="AI81" s="538"/>
      <c r="AJ81" s="538"/>
      <c r="AK81" s="12"/>
      <c r="AL81" s="12"/>
      <c r="AM81" s="12"/>
      <c r="AN81" s="12"/>
      <c r="AO81" s="12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</row>
    <row r="82" spans="1:182" ht="12.75" customHeight="1" x14ac:dyDescent="0.2">
      <c r="A82" s="607" t="s">
        <v>112</v>
      </c>
      <c r="B82" s="7">
        <v>0</v>
      </c>
      <c r="C82" s="68">
        <v>0</v>
      </c>
      <c r="D82" s="24">
        <v>0</v>
      </c>
      <c r="E82" s="24">
        <v>0</v>
      </c>
      <c r="F82" s="68">
        <v>0</v>
      </c>
      <c r="G82" s="239">
        <v>0</v>
      </c>
      <c r="H82" s="239">
        <v>0</v>
      </c>
      <c r="I82" s="240">
        <v>0</v>
      </c>
      <c r="J82" s="68">
        <v>0</v>
      </c>
      <c r="K82" s="68">
        <v>0</v>
      </c>
      <c r="L82" s="68">
        <v>0</v>
      </c>
      <c r="M82" s="7">
        <v>0</v>
      </c>
      <c r="N82" s="414">
        <v>0</v>
      </c>
      <c r="O82" s="284">
        <v>0</v>
      </c>
      <c r="P82" s="241">
        <v>0</v>
      </c>
      <c r="Q82" s="425">
        <v>0</v>
      </c>
      <c r="R82" s="523">
        <v>0</v>
      </c>
      <c r="S82" s="241">
        <v>0</v>
      </c>
      <c r="T82" s="68">
        <v>0</v>
      </c>
      <c r="U82" s="68">
        <v>17</v>
      </c>
      <c r="V82" s="68">
        <v>52</v>
      </c>
      <c r="W82" s="68">
        <v>89</v>
      </c>
      <c r="X82" s="68">
        <v>87</v>
      </c>
      <c r="Y82" s="68">
        <v>123</v>
      </c>
      <c r="Z82" s="10">
        <v>140</v>
      </c>
      <c r="AA82" s="324">
        <v>157</v>
      </c>
      <c r="AB82" s="501">
        <v>154</v>
      </c>
      <c r="AC82" s="474">
        <f t="shared" ref="AC82:AC85" si="23">IF(AB82&gt;20,(AB82-W82)/W82,"")</f>
        <v>0.7303370786516854</v>
      </c>
      <c r="AD82" s="48">
        <f t="shared" ref="AD82:AD85" si="24">IF(AB82&gt;20,(AB82-AA82)/AA82," ")</f>
        <v>-1.9108280254777069E-2</v>
      </c>
      <c r="AE82" s="49">
        <f t="shared" ref="AE82:AE85" si="25">IF(Z82=0,"  ",IF(Z82=0,"  ",AVERAGE(Z82:AB82)))</f>
        <v>150.33333333333334</v>
      </c>
      <c r="AF82" s="153" t="str">
        <f t="shared" ref="AF82:AF85" si="26">IF(R82=0,"  ",IF(AB82&gt;20,(AB82-R82)/R82," "))</f>
        <v xml:space="preserve">  </v>
      </c>
      <c r="AG82" s="542"/>
      <c r="AH82" s="543"/>
      <c r="AI82" s="538"/>
      <c r="AJ82" s="538"/>
      <c r="AK82" s="12"/>
      <c r="AL82" s="12"/>
      <c r="AM82" s="12"/>
      <c r="AN82" s="12"/>
      <c r="AO82" s="12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</row>
    <row r="83" spans="1:182" ht="12.75" customHeight="1" x14ac:dyDescent="0.2">
      <c r="A83" s="647" t="s">
        <v>56</v>
      </c>
      <c r="B83" s="7">
        <v>0</v>
      </c>
      <c r="C83" s="68">
        <v>0</v>
      </c>
      <c r="D83" s="24">
        <v>0</v>
      </c>
      <c r="E83" s="24">
        <v>0</v>
      </c>
      <c r="F83" s="68">
        <v>0</v>
      </c>
      <c r="G83" s="239">
        <v>29</v>
      </c>
      <c r="H83" s="239">
        <v>70</v>
      </c>
      <c r="I83" s="240">
        <v>78</v>
      </c>
      <c r="J83" s="68">
        <v>91</v>
      </c>
      <c r="K83" s="68">
        <v>93</v>
      </c>
      <c r="L83" s="68">
        <v>91</v>
      </c>
      <c r="M83" s="7">
        <v>117</v>
      </c>
      <c r="N83" s="414">
        <v>133</v>
      </c>
      <c r="O83" s="66">
        <v>152</v>
      </c>
      <c r="P83" s="241">
        <v>154</v>
      </c>
      <c r="Q83" s="425">
        <v>184</v>
      </c>
      <c r="R83" s="523">
        <v>168</v>
      </c>
      <c r="S83" s="241">
        <v>188</v>
      </c>
      <c r="T83" s="68">
        <v>250</v>
      </c>
      <c r="U83" s="68">
        <f>1+36+21+20+34+31+124+24</f>
        <v>291</v>
      </c>
      <c r="V83" s="68">
        <f>32+14+15+33+35+131+24</f>
        <v>284</v>
      </c>
      <c r="W83" s="68">
        <f>50+12+14+34+10+148+20</f>
        <v>288</v>
      </c>
      <c r="X83" s="68">
        <f>43+10+9+32+7+161+21</f>
        <v>283</v>
      </c>
      <c r="Y83" s="68">
        <v>286</v>
      </c>
      <c r="Z83" s="10">
        <f>454-140</f>
        <v>314</v>
      </c>
      <c r="AA83" s="324">
        <f>406-157</f>
        <v>249</v>
      </c>
      <c r="AB83" s="501">
        <v>207</v>
      </c>
      <c r="AC83" s="474">
        <f t="shared" si="23"/>
        <v>-0.28125</v>
      </c>
      <c r="AD83" s="48">
        <f t="shared" si="24"/>
        <v>-0.16867469879518071</v>
      </c>
      <c r="AE83" s="49">
        <f t="shared" si="25"/>
        <v>256.66666666666669</v>
      </c>
      <c r="AF83" s="153">
        <f t="shared" si="26"/>
        <v>0.23214285714285715</v>
      </c>
      <c r="AG83" s="550"/>
      <c r="AH83" s="538"/>
      <c r="AI83" s="538"/>
      <c r="AJ83" s="538"/>
      <c r="AK83" s="12"/>
      <c r="AL83" s="12"/>
      <c r="AM83" s="12"/>
      <c r="AN83" s="12"/>
      <c r="AO83" s="12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</row>
    <row r="84" spans="1:182" ht="12.75" customHeight="1" x14ac:dyDescent="0.2">
      <c r="A84" s="648" t="s">
        <v>84</v>
      </c>
      <c r="B84" s="243">
        <f t="shared" ref="B84:W84" si="27">+B83+B82</f>
        <v>0</v>
      </c>
      <c r="C84" s="244">
        <f t="shared" si="27"/>
        <v>0</v>
      </c>
      <c r="D84" s="245">
        <f t="shared" si="27"/>
        <v>0</v>
      </c>
      <c r="E84" s="246">
        <f t="shared" si="27"/>
        <v>0</v>
      </c>
      <c r="F84" s="243">
        <f t="shared" si="27"/>
        <v>0</v>
      </c>
      <c r="G84" s="247">
        <f t="shared" si="27"/>
        <v>29</v>
      </c>
      <c r="H84" s="247">
        <f t="shared" si="27"/>
        <v>70</v>
      </c>
      <c r="I84" s="247">
        <f t="shared" si="27"/>
        <v>78</v>
      </c>
      <c r="J84" s="248">
        <f t="shared" si="27"/>
        <v>91</v>
      </c>
      <c r="K84" s="243">
        <f t="shared" si="27"/>
        <v>93</v>
      </c>
      <c r="L84" s="249">
        <f t="shared" si="27"/>
        <v>91</v>
      </c>
      <c r="M84" s="250">
        <f t="shared" si="27"/>
        <v>117</v>
      </c>
      <c r="N84" s="436">
        <f t="shared" si="27"/>
        <v>133</v>
      </c>
      <c r="O84" s="442">
        <f t="shared" si="27"/>
        <v>152</v>
      </c>
      <c r="P84" s="251">
        <f t="shared" si="27"/>
        <v>154</v>
      </c>
      <c r="Q84" s="436">
        <f t="shared" si="27"/>
        <v>184</v>
      </c>
      <c r="R84" s="513">
        <f t="shared" si="27"/>
        <v>168</v>
      </c>
      <c r="S84" s="251">
        <f t="shared" si="27"/>
        <v>188</v>
      </c>
      <c r="T84" s="250">
        <f t="shared" si="27"/>
        <v>250</v>
      </c>
      <c r="U84" s="250">
        <f t="shared" si="27"/>
        <v>308</v>
      </c>
      <c r="V84" s="250">
        <f t="shared" si="27"/>
        <v>336</v>
      </c>
      <c r="W84" s="250">
        <f t="shared" si="27"/>
        <v>377</v>
      </c>
      <c r="X84" s="250">
        <f>+X83+X82</f>
        <v>370</v>
      </c>
      <c r="Y84" s="250">
        <f>+Y83+Y82</f>
        <v>409</v>
      </c>
      <c r="Z84" s="250">
        <f>+Z83+Z82</f>
        <v>454</v>
      </c>
      <c r="AA84" s="442">
        <f>+AA82+AA83</f>
        <v>406</v>
      </c>
      <c r="AB84" s="513">
        <f>+AB82+AB83</f>
        <v>361</v>
      </c>
      <c r="AC84" s="482">
        <f t="shared" si="23"/>
        <v>-4.2440318302387266E-2</v>
      </c>
      <c r="AD84" s="252">
        <f t="shared" si="24"/>
        <v>-0.11083743842364532</v>
      </c>
      <c r="AE84" s="253">
        <f t="shared" si="25"/>
        <v>407</v>
      </c>
      <c r="AF84" s="254">
        <f t="shared" si="26"/>
        <v>1.1488095238095237</v>
      </c>
      <c r="AG84" s="550"/>
      <c r="AH84" s="538"/>
      <c r="AI84" s="538"/>
      <c r="AJ84" s="538"/>
      <c r="AK84" s="12"/>
      <c r="AL84" s="12"/>
      <c r="AM84" s="12"/>
      <c r="AN84" s="12"/>
      <c r="AO84" s="12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</row>
    <row r="85" spans="1:182" ht="12.75" customHeight="1" thickBot="1" x14ac:dyDescent="0.25">
      <c r="A85" s="650" t="s">
        <v>81</v>
      </c>
      <c r="B85" s="264">
        <f t="shared" ref="B85:W85" si="28">+B84+B80+B76</f>
        <v>58</v>
      </c>
      <c r="C85" s="265">
        <f t="shared" si="28"/>
        <v>45</v>
      </c>
      <c r="D85" s="266">
        <f t="shared" si="28"/>
        <v>35</v>
      </c>
      <c r="E85" s="267">
        <f t="shared" si="28"/>
        <v>23</v>
      </c>
      <c r="F85" s="264">
        <f t="shared" si="28"/>
        <v>52</v>
      </c>
      <c r="G85" s="268">
        <f t="shared" si="28"/>
        <v>67</v>
      </c>
      <c r="H85" s="268">
        <f t="shared" si="28"/>
        <v>99</v>
      </c>
      <c r="I85" s="268">
        <f t="shared" si="28"/>
        <v>97</v>
      </c>
      <c r="J85" s="269">
        <f t="shared" si="28"/>
        <v>118</v>
      </c>
      <c r="K85" s="264">
        <f t="shared" si="28"/>
        <v>113</v>
      </c>
      <c r="L85" s="270">
        <f t="shared" si="28"/>
        <v>108</v>
      </c>
      <c r="M85" s="271">
        <f t="shared" si="28"/>
        <v>138</v>
      </c>
      <c r="N85" s="437">
        <f t="shared" si="28"/>
        <v>153</v>
      </c>
      <c r="O85" s="424">
        <f t="shared" si="28"/>
        <v>179</v>
      </c>
      <c r="P85" s="272">
        <f t="shared" si="28"/>
        <v>191</v>
      </c>
      <c r="Q85" s="437">
        <f t="shared" si="28"/>
        <v>226</v>
      </c>
      <c r="R85" s="514">
        <f t="shared" si="28"/>
        <v>217</v>
      </c>
      <c r="S85" s="272">
        <f t="shared" si="28"/>
        <v>216</v>
      </c>
      <c r="T85" s="271">
        <f t="shared" si="28"/>
        <v>283</v>
      </c>
      <c r="U85" s="271">
        <f t="shared" si="28"/>
        <v>337</v>
      </c>
      <c r="V85" s="271">
        <f t="shared" si="28"/>
        <v>375</v>
      </c>
      <c r="W85" s="271">
        <f t="shared" si="28"/>
        <v>427</v>
      </c>
      <c r="X85" s="271">
        <f>+X84+X80+X76</f>
        <v>422</v>
      </c>
      <c r="Y85" s="271">
        <f>+Y84+Y80+Y76</f>
        <v>461</v>
      </c>
      <c r="Z85" s="271">
        <f>+Z84+Z80+Z76</f>
        <v>497</v>
      </c>
      <c r="AA85" s="424">
        <f>AA76+AA80+AA84</f>
        <v>475</v>
      </c>
      <c r="AB85" s="514">
        <f>AB76+AB80+AB84</f>
        <v>416</v>
      </c>
      <c r="AC85" s="484">
        <f t="shared" si="23"/>
        <v>-2.576112412177986E-2</v>
      </c>
      <c r="AD85" s="273">
        <f t="shared" si="24"/>
        <v>-0.12421052631578948</v>
      </c>
      <c r="AE85" s="274">
        <f t="shared" si="25"/>
        <v>462.66666666666669</v>
      </c>
      <c r="AF85" s="275">
        <f t="shared" si="26"/>
        <v>0.91705069124423966</v>
      </c>
      <c r="AG85" s="550"/>
      <c r="AH85" s="538"/>
      <c r="AI85" s="538"/>
      <c r="AJ85" s="538"/>
      <c r="AK85" s="12"/>
      <c r="AL85" s="12"/>
      <c r="AM85" s="12"/>
      <c r="AN85" s="12"/>
      <c r="AO85" s="12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</row>
    <row r="86" spans="1:182" ht="12.75" customHeight="1" thickTop="1" x14ac:dyDescent="0.2">
      <c r="A86" s="615" t="s">
        <v>27</v>
      </c>
      <c r="B86" s="113"/>
      <c r="C86" s="113"/>
      <c r="D86" s="113"/>
      <c r="E86" s="113"/>
      <c r="F86" s="113"/>
      <c r="G86" s="616"/>
      <c r="H86" s="616"/>
      <c r="I86" s="616"/>
      <c r="J86" s="616"/>
      <c r="K86" s="113"/>
      <c r="L86" s="113"/>
      <c r="M86" s="113"/>
      <c r="N86" s="113"/>
      <c r="O86" s="114"/>
      <c r="P86" s="114"/>
      <c r="Q86" s="114"/>
      <c r="R86" s="114"/>
      <c r="S86" s="114"/>
      <c r="T86" s="115"/>
      <c r="U86" s="115"/>
      <c r="V86" s="115"/>
      <c r="W86" s="115"/>
      <c r="X86" s="115"/>
      <c r="Y86" s="115"/>
      <c r="Z86" s="115"/>
      <c r="AA86" s="115"/>
      <c r="AB86" s="115"/>
      <c r="AC86" s="117" t="str">
        <f t="shared" si="22"/>
        <v/>
      </c>
      <c r="AD86" s="117"/>
      <c r="AE86" s="116" t="str">
        <f t="shared" si="15"/>
        <v xml:space="preserve">  </v>
      </c>
      <c r="AF86" s="617" t="str">
        <f t="shared" si="16"/>
        <v xml:space="preserve">  </v>
      </c>
      <c r="AG86" s="550"/>
      <c r="AH86" s="538"/>
      <c r="AI86" s="538"/>
      <c r="AJ86" s="538"/>
      <c r="AK86" s="12"/>
      <c r="AL86" s="12"/>
      <c r="AM86" s="12"/>
      <c r="AN86" s="12"/>
      <c r="AO86" s="12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</row>
    <row r="87" spans="1:182" ht="12.75" customHeight="1" x14ac:dyDescent="0.2">
      <c r="A87" s="651" t="s">
        <v>65</v>
      </c>
      <c r="B87" s="276">
        <v>0</v>
      </c>
      <c r="C87" s="277">
        <v>0</v>
      </c>
      <c r="D87" s="278">
        <v>0</v>
      </c>
      <c r="E87" s="279">
        <v>0</v>
      </c>
      <c r="F87" s="280">
        <v>0</v>
      </c>
      <c r="G87" s="281">
        <v>0</v>
      </c>
      <c r="H87" s="282">
        <v>0</v>
      </c>
      <c r="I87" s="283">
        <v>0</v>
      </c>
      <c r="J87" s="284">
        <v>0</v>
      </c>
      <c r="K87" s="276">
        <v>0</v>
      </c>
      <c r="L87" s="280">
        <v>0</v>
      </c>
      <c r="M87" s="280">
        <v>0</v>
      </c>
      <c r="N87" s="438">
        <v>0</v>
      </c>
      <c r="O87" s="284">
        <v>18</v>
      </c>
      <c r="P87" s="441">
        <v>37</v>
      </c>
      <c r="Q87" s="713">
        <v>34</v>
      </c>
      <c r="R87" s="529">
        <v>32</v>
      </c>
      <c r="S87" s="441">
        <v>34</v>
      </c>
      <c r="T87" s="285">
        <v>39</v>
      </c>
      <c r="U87" s="285">
        <v>36</v>
      </c>
      <c r="V87" s="285">
        <v>42</v>
      </c>
      <c r="W87" s="285">
        <v>40</v>
      </c>
      <c r="X87" s="285">
        <v>32</v>
      </c>
      <c r="Y87" s="285">
        <v>33</v>
      </c>
      <c r="Z87" s="285">
        <v>31</v>
      </c>
      <c r="AA87" s="694">
        <v>19</v>
      </c>
      <c r="AB87" s="503">
        <v>17</v>
      </c>
      <c r="AC87" s="473" t="str">
        <f t="shared" ref="AC87:AC92" si="29">IF(AB87&gt;20,(AB87-W87)/W87,"")</f>
        <v/>
      </c>
      <c r="AD87" s="90" t="str">
        <f t="shared" ref="AD87:AD92" si="30">IF(AB87&gt;20,(AB87-AA87)/AA87," ")</f>
        <v xml:space="preserve"> </v>
      </c>
      <c r="AE87" s="91">
        <f t="shared" ref="AE87:AE92" si="31">IF(Z87=0,"  ",IF(Z87=0,"  ",AVERAGE(Z87:AB87)))</f>
        <v>22.333333333333332</v>
      </c>
      <c r="AF87" s="358" t="str">
        <f t="shared" ref="AF87:AF92" si="32">IF(R87=0,"  ",IF(AB87&gt;20,(AB87-R87)/R87," "))</f>
        <v xml:space="preserve"> </v>
      </c>
      <c r="AG87" s="550"/>
      <c r="AH87" s="538"/>
      <c r="AI87" s="538"/>
      <c r="AJ87" s="538"/>
      <c r="AK87" s="12"/>
      <c r="AL87" s="12"/>
      <c r="AM87" s="12"/>
      <c r="AN87" s="12"/>
      <c r="AO87" s="12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</row>
    <row r="88" spans="1:182" ht="12.75" customHeight="1" x14ac:dyDescent="0.2">
      <c r="A88" s="652" t="s">
        <v>85</v>
      </c>
      <c r="B88" s="63">
        <v>0</v>
      </c>
      <c r="C88" s="22">
        <v>0</v>
      </c>
      <c r="D88" s="24">
        <v>0</v>
      </c>
      <c r="E88" s="24">
        <v>0</v>
      </c>
      <c r="F88" s="22">
        <v>0</v>
      </c>
      <c r="G88" s="239">
        <v>0</v>
      </c>
      <c r="H88" s="239">
        <v>0</v>
      </c>
      <c r="I88" s="240">
        <v>0</v>
      </c>
      <c r="J88" s="22">
        <v>0</v>
      </c>
      <c r="K88" s="22">
        <v>0</v>
      </c>
      <c r="L88" s="22">
        <v>0</v>
      </c>
      <c r="M88" s="7">
        <v>0</v>
      </c>
      <c r="N88" s="414">
        <v>0</v>
      </c>
      <c r="O88" s="66">
        <v>0</v>
      </c>
      <c r="P88" s="286">
        <v>0</v>
      </c>
      <c r="Q88" s="425">
        <v>0</v>
      </c>
      <c r="R88" s="523">
        <v>2</v>
      </c>
      <c r="S88" s="241">
        <v>0</v>
      </c>
      <c r="T88" s="68">
        <v>1</v>
      </c>
      <c r="U88" s="68">
        <v>0</v>
      </c>
      <c r="V88" s="68">
        <v>1</v>
      </c>
      <c r="W88" s="68">
        <v>1</v>
      </c>
      <c r="X88" s="68">
        <v>0</v>
      </c>
      <c r="Y88" s="68">
        <v>0</v>
      </c>
      <c r="Z88" s="10">
        <v>1</v>
      </c>
      <c r="AA88" s="700">
        <v>0</v>
      </c>
      <c r="AB88" s="515">
        <v>0</v>
      </c>
      <c r="AC88" s="485" t="str">
        <f t="shared" si="29"/>
        <v/>
      </c>
      <c r="AD88" s="456" t="str">
        <f t="shared" si="30"/>
        <v xml:space="preserve"> </v>
      </c>
      <c r="AE88" s="45">
        <f t="shared" si="31"/>
        <v>0.33333333333333331</v>
      </c>
      <c r="AF88" s="67" t="str">
        <f t="shared" si="32"/>
        <v xml:space="preserve"> </v>
      </c>
      <c r="AG88" s="537"/>
      <c r="AH88" s="538"/>
      <c r="AI88" s="538"/>
      <c r="AJ88" s="538"/>
      <c r="AK88" s="12"/>
      <c r="AL88" s="12"/>
      <c r="AM88" s="12"/>
      <c r="AN88" s="12"/>
      <c r="AO88" s="12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</row>
    <row r="89" spans="1:182" ht="12.75" customHeight="1" x14ac:dyDescent="0.2">
      <c r="A89" s="610" t="s">
        <v>52</v>
      </c>
      <c r="B89" s="63">
        <v>30</v>
      </c>
      <c r="C89" s="68">
        <v>29</v>
      </c>
      <c r="D89" s="24">
        <v>28</v>
      </c>
      <c r="E89" s="24">
        <v>24</v>
      </c>
      <c r="F89" s="68">
        <v>25</v>
      </c>
      <c r="G89" s="239">
        <v>40</v>
      </c>
      <c r="H89" s="239">
        <v>35</v>
      </c>
      <c r="I89" s="240">
        <v>25</v>
      </c>
      <c r="J89" s="68">
        <v>25</v>
      </c>
      <c r="K89" s="68">
        <v>25</v>
      </c>
      <c r="L89" s="68">
        <v>31</v>
      </c>
      <c r="M89" s="7">
        <v>33</v>
      </c>
      <c r="N89" s="414">
        <v>34</v>
      </c>
      <c r="O89" s="66">
        <v>37</v>
      </c>
      <c r="P89" s="286">
        <v>31</v>
      </c>
      <c r="Q89" s="425">
        <v>31</v>
      </c>
      <c r="R89" s="523">
        <v>38</v>
      </c>
      <c r="S89" s="241">
        <v>43</v>
      </c>
      <c r="T89" s="68">
        <v>33</v>
      </c>
      <c r="U89" s="68">
        <v>39</v>
      </c>
      <c r="V89" s="68">
        <v>35</v>
      </c>
      <c r="W89" s="68">
        <v>29</v>
      </c>
      <c r="X89" s="68">
        <v>21</v>
      </c>
      <c r="Y89" s="68">
        <v>21</v>
      </c>
      <c r="Z89" s="10">
        <v>26</v>
      </c>
      <c r="AA89" s="324">
        <v>37</v>
      </c>
      <c r="AB89" s="501">
        <v>20</v>
      </c>
      <c r="AC89" s="474" t="str">
        <f t="shared" si="29"/>
        <v/>
      </c>
      <c r="AD89" s="48" t="str">
        <f t="shared" si="30"/>
        <v xml:space="preserve"> </v>
      </c>
      <c r="AE89" s="49">
        <f t="shared" si="31"/>
        <v>27.666666666666668</v>
      </c>
      <c r="AF89" s="67" t="str">
        <f t="shared" si="32"/>
        <v xml:space="preserve"> </v>
      </c>
      <c r="AG89" s="550"/>
      <c r="AH89" s="538"/>
      <c r="AI89" s="538"/>
      <c r="AJ89" s="538"/>
      <c r="AK89" s="12"/>
      <c r="AL89" s="12"/>
      <c r="AM89" s="12"/>
      <c r="AN89" s="12"/>
      <c r="AO89" s="12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</row>
    <row r="90" spans="1:182" ht="12.75" customHeight="1" x14ac:dyDescent="0.2">
      <c r="A90" s="610" t="s">
        <v>54</v>
      </c>
      <c r="B90" s="63">
        <v>3</v>
      </c>
      <c r="C90" s="68">
        <v>1</v>
      </c>
      <c r="D90" s="24">
        <v>13</v>
      </c>
      <c r="E90" s="24">
        <v>28</v>
      </c>
      <c r="F90" s="68">
        <v>21</v>
      </c>
      <c r="G90" s="239">
        <v>15</v>
      </c>
      <c r="H90" s="239">
        <v>19</v>
      </c>
      <c r="I90" s="240">
        <v>18</v>
      </c>
      <c r="J90" s="68">
        <v>18</v>
      </c>
      <c r="K90" s="68">
        <v>19</v>
      </c>
      <c r="L90" s="68">
        <v>16</v>
      </c>
      <c r="M90" s="7">
        <v>20</v>
      </c>
      <c r="N90" s="414">
        <v>14</v>
      </c>
      <c r="O90" s="66">
        <v>11</v>
      </c>
      <c r="P90" s="286">
        <v>16</v>
      </c>
      <c r="Q90" s="425">
        <v>21</v>
      </c>
      <c r="R90" s="523">
        <v>15</v>
      </c>
      <c r="S90" s="241">
        <v>17</v>
      </c>
      <c r="T90" s="68">
        <v>16</v>
      </c>
      <c r="U90" s="68">
        <v>16</v>
      </c>
      <c r="V90" s="68">
        <v>13</v>
      </c>
      <c r="W90" s="68">
        <v>11</v>
      </c>
      <c r="X90" s="68">
        <v>11</v>
      </c>
      <c r="Y90" s="68">
        <v>11</v>
      </c>
      <c r="Z90" s="10">
        <v>15</v>
      </c>
      <c r="AA90" s="324">
        <v>10</v>
      </c>
      <c r="AB90" s="501">
        <v>10</v>
      </c>
      <c r="AC90" s="483" t="str">
        <f t="shared" si="29"/>
        <v/>
      </c>
      <c r="AD90" s="262" t="str">
        <f t="shared" si="30"/>
        <v xml:space="preserve"> </v>
      </c>
      <c r="AE90" s="49">
        <f t="shared" si="31"/>
        <v>11.666666666666666</v>
      </c>
      <c r="AF90" s="153" t="str">
        <f t="shared" si="32"/>
        <v xml:space="preserve"> </v>
      </c>
      <c r="AG90" s="550"/>
      <c r="AH90" s="538"/>
      <c r="AI90" s="538"/>
      <c r="AJ90" s="538"/>
      <c r="AK90" s="12"/>
      <c r="AL90" s="12"/>
      <c r="AM90" s="12"/>
      <c r="AN90" s="12"/>
      <c r="AO90" s="12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</row>
    <row r="91" spans="1:182" ht="12.75" hidden="1" customHeight="1" x14ac:dyDescent="0.2">
      <c r="A91" s="653" t="s">
        <v>113</v>
      </c>
      <c r="B91" s="7">
        <v>25</v>
      </c>
      <c r="C91" s="68">
        <v>19</v>
      </c>
      <c r="D91" s="24">
        <v>18</v>
      </c>
      <c r="E91" s="24">
        <v>15</v>
      </c>
      <c r="F91" s="68">
        <v>12</v>
      </c>
      <c r="G91" s="239">
        <v>4</v>
      </c>
      <c r="H91" s="239">
        <v>0</v>
      </c>
      <c r="I91" s="240">
        <v>0</v>
      </c>
      <c r="J91" s="68">
        <v>0</v>
      </c>
      <c r="K91" s="68">
        <v>0</v>
      </c>
      <c r="L91" s="68">
        <v>0</v>
      </c>
      <c r="M91" s="7">
        <v>0</v>
      </c>
      <c r="N91" s="414">
        <v>0</v>
      </c>
      <c r="O91" s="66">
        <v>0</v>
      </c>
      <c r="P91" s="241">
        <v>0</v>
      </c>
      <c r="Q91" s="425">
        <v>0</v>
      </c>
      <c r="R91" s="523">
        <v>0</v>
      </c>
      <c r="S91" s="241">
        <v>0</v>
      </c>
      <c r="T91" s="68">
        <v>0</v>
      </c>
      <c r="U91" s="68">
        <v>0</v>
      </c>
      <c r="V91" s="68">
        <v>0</v>
      </c>
      <c r="W91" s="68">
        <v>0</v>
      </c>
      <c r="X91" s="68">
        <v>0</v>
      </c>
      <c r="Y91" s="68"/>
      <c r="Z91" s="242"/>
      <c r="AA91" s="701"/>
      <c r="AB91" s="501"/>
      <c r="AC91" s="483" t="str">
        <f t="shared" si="29"/>
        <v/>
      </c>
      <c r="AD91" s="262" t="str">
        <f t="shared" si="30"/>
        <v xml:space="preserve"> </v>
      </c>
      <c r="AE91" s="49" t="str">
        <f t="shared" si="31"/>
        <v xml:space="preserve">  </v>
      </c>
      <c r="AF91" s="153" t="str">
        <f t="shared" si="32"/>
        <v xml:space="preserve">  </v>
      </c>
      <c r="AG91" s="550"/>
      <c r="AH91" s="538"/>
      <c r="AI91" s="538"/>
      <c r="AJ91" s="538"/>
      <c r="AK91" s="12"/>
      <c r="AL91" s="12"/>
      <c r="AM91" s="12"/>
      <c r="AN91" s="12"/>
      <c r="AO91" s="12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</row>
    <row r="92" spans="1:182" ht="12.75" customHeight="1" thickBot="1" x14ac:dyDescent="0.25">
      <c r="A92" s="654" t="s">
        <v>77</v>
      </c>
      <c r="B92" s="287">
        <f t="shared" ref="B92" si="33">SUM(B87:B91)</f>
        <v>58</v>
      </c>
      <c r="C92" s="288">
        <f t="shared" ref="C92:X92" si="34">SUM(C87:C91)</f>
        <v>49</v>
      </c>
      <c r="D92" s="289">
        <f t="shared" si="34"/>
        <v>59</v>
      </c>
      <c r="E92" s="290">
        <f t="shared" si="34"/>
        <v>67</v>
      </c>
      <c r="F92" s="287">
        <f t="shared" si="34"/>
        <v>58</v>
      </c>
      <c r="G92" s="291">
        <f t="shared" si="34"/>
        <v>59</v>
      </c>
      <c r="H92" s="292">
        <f t="shared" si="34"/>
        <v>54</v>
      </c>
      <c r="I92" s="292">
        <f t="shared" si="34"/>
        <v>43</v>
      </c>
      <c r="J92" s="293">
        <f t="shared" si="34"/>
        <v>43</v>
      </c>
      <c r="K92" s="287">
        <f t="shared" si="34"/>
        <v>44</v>
      </c>
      <c r="L92" s="287">
        <f t="shared" si="34"/>
        <v>47</v>
      </c>
      <c r="M92" s="294">
        <f t="shared" si="34"/>
        <v>53</v>
      </c>
      <c r="N92" s="439">
        <f t="shared" si="34"/>
        <v>48</v>
      </c>
      <c r="O92" s="293">
        <f t="shared" si="34"/>
        <v>66</v>
      </c>
      <c r="P92" s="287">
        <f t="shared" si="34"/>
        <v>84</v>
      </c>
      <c r="Q92" s="439">
        <f t="shared" si="34"/>
        <v>86</v>
      </c>
      <c r="R92" s="516">
        <f t="shared" si="34"/>
        <v>87</v>
      </c>
      <c r="S92" s="287">
        <f t="shared" si="34"/>
        <v>94</v>
      </c>
      <c r="T92" s="294">
        <f t="shared" si="34"/>
        <v>89</v>
      </c>
      <c r="U92" s="294">
        <f t="shared" si="34"/>
        <v>91</v>
      </c>
      <c r="V92" s="294">
        <f t="shared" si="34"/>
        <v>91</v>
      </c>
      <c r="W92" s="294">
        <f t="shared" si="34"/>
        <v>81</v>
      </c>
      <c r="X92" s="294">
        <f t="shared" si="34"/>
        <v>64</v>
      </c>
      <c r="Y92" s="294">
        <f>SUM(Y87:Y91)</f>
        <v>65</v>
      </c>
      <c r="Z92" s="294">
        <f>SUM(Z87:Z91)</f>
        <v>73</v>
      </c>
      <c r="AA92" s="293">
        <f>SUM(AA87:AA90)</f>
        <v>66</v>
      </c>
      <c r="AB92" s="516">
        <f>SUM(AB87:AB90)</f>
        <v>47</v>
      </c>
      <c r="AC92" s="486">
        <f t="shared" si="29"/>
        <v>-0.41975308641975306</v>
      </c>
      <c r="AD92" s="295">
        <f t="shared" si="30"/>
        <v>-0.2878787878787879</v>
      </c>
      <c r="AE92" s="296">
        <f t="shared" si="31"/>
        <v>62</v>
      </c>
      <c r="AF92" s="297">
        <f t="shared" si="32"/>
        <v>-0.45977011494252873</v>
      </c>
      <c r="AG92" s="550"/>
      <c r="AH92" s="538"/>
      <c r="AI92" s="548"/>
      <c r="AJ92" s="548"/>
      <c r="AK92" s="15"/>
      <c r="AL92" s="15"/>
      <c r="AM92" s="15"/>
      <c r="AN92" s="15"/>
      <c r="AO92" s="12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</row>
    <row r="93" spans="1:182" ht="12.75" customHeight="1" thickTop="1" x14ac:dyDescent="0.2">
      <c r="A93" s="624" t="s">
        <v>29</v>
      </c>
      <c r="B93" s="148"/>
      <c r="C93" s="148"/>
      <c r="D93" s="149"/>
      <c r="E93" s="149"/>
      <c r="F93" s="148"/>
      <c r="G93" s="148"/>
      <c r="H93" s="148"/>
      <c r="I93" s="148"/>
      <c r="J93" s="148"/>
      <c r="K93" s="148"/>
      <c r="L93" s="148"/>
      <c r="M93" s="148"/>
      <c r="N93" s="148"/>
      <c r="O93" s="444"/>
      <c r="P93" s="150"/>
      <c r="Q93" s="150"/>
      <c r="R93" s="150"/>
      <c r="S93" s="150"/>
      <c r="T93" s="150"/>
      <c r="U93" s="150"/>
      <c r="V93" s="150"/>
      <c r="W93" s="150"/>
      <c r="X93" s="150"/>
      <c r="Y93" s="150"/>
      <c r="Z93" s="150"/>
      <c r="AA93" s="150"/>
      <c r="AB93" s="150"/>
      <c r="AC93" s="151" t="str">
        <f t="shared" si="22"/>
        <v/>
      </c>
      <c r="AD93" s="151"/>
      <c r="AE93" s="152" t="str">
        <f t="shared" si="15"/>
        <v xml:space="preserve">  </v>
      </c>
      <c r="AF93" s="625" t="str">
        <f t="shared" si="16"/>
        <v xml:space="preserve">  </v>
      </c>
      <c r="AG93" s="550"/>
      <c r="AH93" s="538"/>
      <c r="AI93" s="548"/>
      <c r="AJ93" s="548"/>
      <c r="AK93" s="15"/>
      <c r="AL93" s="15"/>
      <c r="AM93" s="15"/>
      <c r="AN93" s="15"/>
      <c r="AO93" s="12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</row>
    <row r="94" spans="1:182" ht="12.75" customHeight="1" x14ac:dyDescent="0.2">
      <c r="A94" s="610" t="s">
        <v>114</v>
      </c>
      <c r="B94" s="63">
        <v>0</v>
      </c>
      <c r="C94" s="68">
        <v>0</v>
      </c>
      <c r="D94" s="24">
        <v>0</v>
      </c>
      <c r="E94" s="24">
        <v>0</v>
      </c>
      <c r="F94" s="68">
        <v>0</v>
      </c>
      <c r="G94" s="239">
        <v>0</v>
      </c>
      <c r="H94" s="239">
        <v>0</v>
      </c>
      <c r="I94" s="240">
        <v>0</v>
      </c>
      <c r="J94" s="68">
        <v>0</v>
      </c>
      <c r="K94" s="68">
        <v>0</v>
      </c>
      <c r="L94" s="68">
        <v>0</v>
      </c>
      <c r="M94" s="7">
        <v>0</v>
      </c>
      <c r="N94" s="425">
        <v>0</v>
      </c>
      <c r="O94" s="66">
        <v>0</v>
      </c>
      <c r="P94" s="286">
        <v>3</v>
      </c>
      <c r="Q94" s="425">
        <v>11</v>
      </c>
      <c r="R94" s="523">
        <v>14</v>
      </c>
      <c r="S94" s="241">
        <v>12</v>
      </c>
      <c r="T94" s="68">
        <v>12</v>
      </c>
      <c r="U94" s="68">
        <v>9</v>
      </c>
      <c r="V94" s="68">
        <v>9</v>
      </c>
      <c r="W94" s="68">
        <v>9</v>
      </c>
      <c r="X94" s="68">
        <v>11</v>
      </c>
      <c r="Y94" s="68">
        <v>9</v>
      </c>
      <c r="Z94" s="10">
        <v>9</v>
      </c>
      <c r="AA94" s="324">
        <v>11</v>
      </c>
      <c r="AB94" s="501">
        <v>8</v>
      </c>
      <c r="AC94" s="474" t="str">
        <f t="shared" ref="AC94:AC98" si="35">IF(AB94&gt;20,(AB94-W94)/W94,"")</f>
        <v/>
      </c>
      <c r="AD94" s="48" t="str">
        <f t="shared" ref="AD94:AD98" si="36">IF(AB94&gt;20,(AB94-AA94)/AA94," ")</f>
        <v xml:space="preserve"> </v>
      </c>
      <c r="AE94" s="49">
        <f t="shared" ref="AE94:AE98" si="37">IF(Z94=0,"  ",IF(Z94=0,"  ",AVERAGE(Z94:AB94)))</f>
        <v>9.3333333333333339</v>
      </c>
      <c r="AF94" s="153" t="str">
        <f t="shared" ref="AF94:AF98" si="38">IF(R94=0,"  ",IF(AB94&gt;20,(AB94-R94)/R94," "))</f>
        <v xml:space="preserve"> </v>
      </c>
      <c r="AG94" s="550"/>
      <c r="AH94" s="538"/>
      <c r="AI94" s="538"/>
      <c r="AJ94" s="538"/>
      <c r="AK94" s="12"/>
      <c r="AL94" s="12"/>
      <c r="AM94" s="12"/>
      <c r="AN94" s="12"/>
      <c r="AO94" s="12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</row>
    <row r="95" spans="1:182" ht="12.75" customHeight="1" x14ac:dyDescent="0.2">
      <c r="A95" s="653" t="s">
        <v>53</v>
      </c>
      <c r="B95" s="7"/>
      <c r="C95" s="68">
        <v>0</v>
      </c>
      <c r="D95" s="24">
        <v>0</v>
      </c>
      <c r="E95" s="24">
        <v>0</v>
      </c>
      <c r="F95" s="68"/>
      <c r="G95" s="239">
        <v>0</v>
      </c>
      <c r="H95" s="239">
        <v>0</v>
      </c>
      <c r="I95" s="240">
        <v>0</v>
      </c>
      <c r="J95" s="68">
        <v>0</v>
      </c>
      <c r="K95" s="68">
        <v>0</v>
      </c>
      <c r="L95" s="68">
        <v>0</v>
      </c>
      <c r="M95" s="7">
        <v>10</v>
      </c>
      <c r="N95" s="414">
        <v>9</v>
      </c>
      <c r="O95" s="66">
        <v>13</v>
      </c>
      <c r="P95" s="286">
        <v>15</v>
      </c>
      <c r="Q95" s="425">
        <v>18</v>
      </c>
      <c r="R95" s="523">
        <v>17</v>
      </c>
      <c r="S95" s="241">
        <v>13</v>
      </c>
      <c r="T95" s="68">
        <v>7</v>
      </c>
      <c r="U95" s="68">
        <v>16</v>
      </c>
      <c r="V95" s="68">
        <v>18</v>
      </c>
      <c r="W95" s="68">
        <v>17</v>
      </c>
      <c r="X95" s="68">
        <v>12</v>
      </c>
      <c r="Y95" s="68">
        <v>13</v>
      </c>
      <c r="Z95" s="10">
        <v>22</v>
      </c>
      <c r="AA95" s="324">
        <v>18</v>
      </c>
      <c r="AB95" s="501">
        <v>11</v>
      </c>
      <c r="AC95" s="483" t="str">
        <f t="shared" si="35"/>
        <v/>
      </c>
      <c r="AD95" s="262" t="str">
        <f t="shared" si="36"/>
        <v xml:space="preserve"> </v>
      </c>
      <c r="AE95" s="49">
        <f t="shared" si="37"/>
        <v>17</v>
      </c>
      <c r="AF95" s="153" t="str">
        <f t="shared" si="38"/>
        <v xml:space="preserve"> </v>
      </c>
      <c r="AG95" s="551"/>
      <c r="AH95" s="538"/>
      <c r="AI95" s="538"/>
      <c r="AJ95" s="538"/>
      <c r="AK95" s="12"/>
      <c r="AL95" s="12"/>
      <c r="AM95" s="12"/>
      <c r="AN95" s="12"/>
      <c r="AO95" s="12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</row>
    <row r="96" spans="1:182" s="622" customFormat="1" ht="12.75" customHeight="1" x14ac:dyDescent="0.2">
      <c r="A96" s="653" t="s">
        <v>55</v>
      </c>
      <c r="B96" s="7">
        <v>0</v>
      </c>
      <c r="C96" s="68">
        <v>0</v>
      </c>
      <c r="D96" s="24">
        <v>0</v>
      </c>
      <c r="E96" s="24">
        <v>0</v>
      </c>
      <c r="F96" s="68">
        <v>0</v>
      </c>
      <c r="G96" s="239">
        <v>0</v>
      </c>
      <c r="H96" s="239">
        <v>0</v>
      </c>
      <c r="I96" s="240">
        <v>4</v>
      </c>
      <c r="J96" s="68">
        <v>10</v>
      </c>
      <c r="K96" s="68">
        <v>12</v>
      </c>
      <c r="L96" s="68">
        <v>12</v>
      </c>
      <c r="M96" s="7">
        <v>18</v>
      </c>
      <c r="N96" s="414">
        <v>18</v>
      </c>
      <c r="O96" s="66">
        <v>10</v>
      </c>
      <c r="P96" s="286">
        <v>12</v>
      </c>
      <c r="Q96" s="425">
        <v>12</v>
      </c>
      <c r="R96" s="523">
        <v>15</v>
      </c>
      <c r="S96" s="241">
        <v>7</v>
      </c>
      <c r="T96" s="68">
        <v>6</v>
      </c>
      <c r="U96" s="68">
        <v>12</v>
      </c>
      <c r="V96" s="68">
        <v>10</v>
      </c>
      <c r="W96" s="68">
        <v>8</v>
      </c>
      <c r="X96" s="68">
        <v>12</v>
      </c>
      <c r="Y96" s="68">
        <v>12</v>
      </c>
      <c r="Z96" s="10">
        <v>17</v>
      </c>
      <c r="AA96" s="324">
        <v>10</v>
      </c>
      <c r="AB96" s="501">
        <v>7</v>
      </c>
      <c r="AC96" s="483" t="str">
        <f t="shared" si="35"/>
        <v/>
      </c>
      <c r="AD96" s="262" t="str">
        <f t="shared" si="36"/>
        <v xml:space="preserve"> </v>
      </c>
      <c r="AE96" s="263">
        <f t="shared" si="37"/>
        <v>11.333333333333334</v>
      </c>
      <c r="AF96" s="153" t="str">
        <f t="shared" si="38"/>
        <v xml:space="preserve"> </v>
      </c>
      <c r="AG96" s="550"/>
      <c r="AH96" s="538"/>
      <c r="AI96" s="538"/>
      <c r="AJ96" s="538"/>
      <c r="AK96" s="12"/>
      <c r="AL96" s="12"/>
      <c r="AM96" s="12"/>
      <c r="AN96" s="12"/>
      <c r="AO96" s="12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</row>
    <row r="97" spans="1:182" ht="12.75" hidden="1" customHeight="1" x14ac:dyDescent="0.2">
      <c r="A97" s="653" t="s">
        <v>86</v>
      </c>
      <c r="B97" s="7">
        <v>0</v>
      </c>
      <c r="C97" s="68">
        <v>0</v>
      </c>
      <c r="D97" s="24">
        <v>0</v>
      </c>
      <c r="E97" s="24">
        <v>0</v>
      </c>
      <c r="F97" s="68">
        <v>0</v>
      </c>
      <c r="G97" s="239">
        <v>0</v>
      </c>
      <c r="H97" s="239">
        <v>0</v>
      </c>
      <c r="I97" s="240">
        <v>0</v>
      </c>
      <c r="J97" s="68">
        <v>0</v>
      </c>
      <c r="K97" s="68">
        <v>0</v>
      </c>
      <c r="L97" s="68">
        <v>0</v>
      </c>
      <c r="M97" s="7">
        <v>0</v>
      </c>
      <c r="N97" s="414">
        <v>0</v>
      </c>
      <c r="O97" s="66">
        <v>1</v>
      </c>
      <c r="P97" s="286">
        <v>2</v>
      </c>
      <c r="Q97" s="425">
        <v>0</v>
      </c>
      <c r="R97" s="523">
        <v>0</v>
      </c>
      <c r="S97" s="241">
        <v>0</v>
      </c>
      <c r="T97" s="68">
        <v>0</v>
      </c>
      <c r="U97" s="68">
        <v>0</v>
      </c>
      <c r="V97" s="68">
        <v>0</v>
      </c>
      <c r="W97" s="68">
        <v>0</v>
      </c>
      <c r="X97" s="68">
        <v>0</v>
      </c>
      <c r="Y97" s="68"/>
      <c r="Z97" s="242"/>
      <c r="AA97" s="501"/>
      <c r="AB97" s="501"/>
      <c r="AC97" s="483" t="str">
        <f t="shared" si="35"/>
        <v/>
      </c>
      <c r="AD97" s="262" t="str">
        <f t="shared" si="36"/>
        <v xml:space="preserve"> </v>
      </c>
      <c r="AE97" s="263" t="str">
        <f t="shared" si="37"/>
        <v xml:space="preserve">  </v>
      </c>
      <c r="AF97" s="153" t="str">
        <f t="shared" si="38"/>
        <v xml:space="preserve">  </v>
      </c>
      <c r="AG97" s="550"/>
      <c r="AH97" s="538"/>
      <c r="AI97" s="538"/>
      <c r="AJ97" s="538"/>
      <c r="AK97" s="12"/>
      <c r="AL97" s="12"/>
      <c r="AM97" s="12"/>
      <c r="AN97" s="12"/>
      <c r="AO97" s="12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</row>
    <row r="98" spans="1:182" ht="12.75" customHeight="1" thickBot="1" x14ac:dyDescent="0.25">
      <c r="A98" s="655" t="s">
        <v>76</v>
      </c>
      <c r="B98" s="298">
        <f t="shared" ref="B98:W98" si="39">+B97+B96+B95+B94</f>
        <v>0</v>
      </c>
      <c r="C98" s="299">
        <f t="shared" si="39"/>
        <v>0</v>
      </c>
      <c r="D98" s="300">
        <f t="shared" si="39"/>
        <v>0</v>
      </c>
      <c r="E98" s="301">
        <f t="shared" si="39"/>
        <v>0</v>
      </c>
      <c r="F98" s="302">
        <f t="shared" si="39"/>
        <v>0</v>
      </c>
      <c r="G98" s="303">
        <f t="shared" si="39"/>
        <v>0</v>
      </c>
      <c r="H98" s="304">
        <f t="shared" si="39"/>
        <v>0</v>
      </c>
      <c r="I98" s="305">
        <f t="shared" si="39"/>
        <v>4</v>
      </c>
      <c r="J98" s="303">
        <f t="shared" si="39"/>
        <v>10</v>
      </c>
      <c r="K98" s="302">
        <f t="shared" si="39"/>
        <v>12</v>
      </c>
      <c r="L98" s="302">
        <f t="shared" si="39"/>
        <v>12</v>
      </c>
      <c r="M98" s="305">
        <f t="shared" si="39"/>
        <v>28</v>
      </c>
      <c r="N98" s="304">
        <f t="shared" si="39"/>
        <v>27</v>
      </c>
      <c r="O98" s="303">
        <f t="shared" si="39"/>
        <v>24</v>
      </c>
      <c r="P98" s="302">
        <f t="shared" si="39"/>
        <v>32</v>
      </c>
      <c r="Q98" s="304">
        <f t="shared" si="39"/>
        <v>41</v>
      </c>
      <c r="R98" s="517">
        <f t="shared" si="39"/>
        <v>46</v>
      </c>
      <c r="S98" s="302">
        <f t="shared" si="39"/>
        <v>32</v>
      </c>
      <c r="T98" s="305">
        <f t="shared" si="39"/>
        <v>25</v>
      </c>
      <c r="U98" s="305">
        <f t="shared" si="39"/>
        <v>37</v>
      </c>
      <c r="V98" s="305">
        <f t="shared" si="39"/>
        <v>37</v>
      </c>
      <c r="W98" s="305">
        <f t="shared" si="39"/>
        <v>34</v>
      </c>
      <c r="X98" s="305">
        <f>+X97+X96+X95+X94</f>
        <v>35</v>
      </c>
      <c r="Y98" s="305">
        <f>+Y97+Y96+Y95+Y94</f>
        <v>34</v>
      </c>
      <c r="Z98" s="305">
        <f>+Z97+Z96+Z95+Z94</f>
        <v>48</v>
      </c>
      <c r="AA98" s="517">
        <f>SUM(AA94:AA96)</f>
        <v>39</v>
      </c>
      <c r="AB98" s="517">
        <f>SUM(AB94:AB96)</f>
        <v>26</v>
      </c>
      <c r="AC98" s="487">
        <f t="shared" si="35"/>
        <v>-0.23529411764705882</v>
      </c>
      <c r="AD98" s="306">
        <f t="shared" si="36"/>
        <v>-0.33333333333333331</v>
      </c>
      <c r="AE98" s="307">
        <f t="shared" si="37"/>
        <v>37.666666666666664</v>
      </c>
      <c r="AF98" s="308">
        <f t="shared" si="38"/>
        <v>-0.43478260869565216</v>
      </c>
      <c r="AG98" s="550"/>
      <c r="AH98" s="538"/>
      <c r="AI98" s="538"/>
      <c r="AJ98" s="538"/>
      <c r="AK98" s="12"/>
      <c r="AL98" s="12"/>
      <c r="AM98" s="12"/>
      <c r="AN98" s="12"/>
      <c r="AO98" s="12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</row>
    <row r="99" spans="1:182" ht="12.75" customHeight="1" thickTop="1" x14ac:dyDescent="0.2">
      <c r="A99" s="631" t="s">
        <v>28</v>
      </c>
      <c r="B99" s="169"/>
      <c r="C99" s="169"/>
      <c r="D99" s="170"/>
      <c r="E99" s="170"/>
      <c r="F99" s="169"/>
      <c r="G99" s="169"/>
      <c r="H99" s="169"/>
      <c r="I99" s="169"/>
      <c r="J99" s="169"/>
      <c r="K99" s="169"/>
      <c r="L99" s="169"/>
      <c r="M99" s="169"/>
      <c r="N99" s="169"/>
      <c r="O99" s="169"/>
      <c r="P99" s="171"/>
      <c r="Q99" s="171"/>
      <c r="R99" s="171"/>
      <c r="S99" s="171"/>
      <c r="T99" s="171"/>
      <c r="U99" s="171"/>
      <c r="V99" s="171"/>
      <c r="W99" s="171"/>
      <c r="X99" s="171"/>
      <c r="Y99" s="171"/>
      <c r="Z99" s="171"/>
      <c r="AA99" s="171"/>
      <c r="AB99" s="171"/>
      <c r="AC99" s="172" t="str">
        <f t="shared" si="22"/>
        <v/>
      </c>
      <c r="AD99" s="172"/>
      <c r="AE99" s="173" t="str">
        <f t="shared" si="15"/>
        <v xml:space="preserve">  </v>
      </c>
      <c r="AF99" s="632" t="str">
        <f t="shared" si="16"/>
        <v xml:space="preserve">  </v>
      </c>
      <c r="AG99" s="550"/>
      <c r="AH99" s="538"/>
      <c r="AI99" s="538"/>
      <c r="AJ99" s="538"/>
      <c r="AK99" s="12"/>
      <c r="AL99" s="12"/>
      <c r="AM99" s="12"/>
      <c r="AN99" s="12"/>
      <c r="AO99" s="12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</row>
    <row r="100" spans="1:182" ht="12.75" customHeight="1" x14ac:dyDescent="0.2">
      <c r="A100" s="653" t="s">
        <v>115</v>
      </c>
      <c r="B100" s="7">
        <v>0</v>
      </c>
      <c r="C100" s="68">
        <v>0</v>
      </c>
      <c r="D100" s="24">
        <v>0</v>
      </c>
      <c r="E100" s="24">
        <v>0</v>
      </c>
      <c r="F100" s="68">
        <v>0</v>
      </c>
      <c r="G100" s="239">
        <v>0</v>
      </c>
      <c r="H100" s="239">
        <v>0</v>
      </c>
      <c r="I100" s="240">
        <v>0</v>
      </c>
      <c r="J100" s="68">
        <v>0</v>
      </c>
      <c r="K100" s="68">
        <v>0</v>
      </c>
      <c r="L100" s="68">
        <v>0</v>
      </c>
      <c r="M100" s="7">
        <v>0</v>
      </c>
      <c r="N100" s="414">
        <v>0</v>
      </c>
      <c r="O100" s="284">
        <v>0</v>
      </c>
      <c r="P100" s="241">
        <v>0</v>
      </c>
      <c r="Q100" s="425">
        <v>0</v>
      </c>
      <c r="R100" s="523">
        <v>0</v>
      </c>
      <c r="S100" s="241">
        <v>0</v>
      </c>
      <c r="T100" s="68">
        <v>0</v>
      </c>
      <c r="U100" s="68">
        <v>11</v>
      </c>
      <c r="V100" s="68">
        <v>20</v>
      </c>
      <c r="W100" s="68">
        <v>21</v>
      </c>
      <c r="X100" s="68">
        <v>31</v>
      </c>
      <c r="Y100" s="68">
        <v>30</v>
      </c>
      <c r="Z100" s="10">
        <v>16</v>
      </c>
      <c r="AA100" s="324">
        <v>26</v>
      </c>
      <c r="AB100" s="501">
        <v>22</v>
      </c>
      <c r="AC100" s="474">
        <f t="shared" ref="AC100:AC102" si="40">IF(AB100&gt;20,(AB100-W100)/W100,"")</f>
        <v>4.7619047619047616E-2</v>
      </c>
      <c r="AD100" s="48">
        <f t="shared" ref="AD100:AD102" si="41">IF(AB100&gt;20,(AB100-AA100)/AA100," ")</f>
        <v>-0.15384615384615385</v>
      </c>
      <c r="AE100" s="49">
        <f t="shared" ref="AE100:AE102" si="42">IF(Z100=0,"  ",IF(Z100=0,"  ",AVERAGE(Z100:AB100)))</f>
        <v>21.333333333333332</v>
      </c>
      <c r="AF100" s="67" t="str">
        <f t="shared" ref="AF100:AF102" si="43">IF(R100=0,"  ",IF(AB100&gt;20,(AB100-R100)/R100," "))</f>
        <v xml:space="preserve">  </v>
      </c>
      <c r="AG100" s="550"/>
      <c r="AH100" s="538"/>
      <c r="AI100" s="538"/>
      <c r="AJ100" s="538"/>
      <c r="AK100" s="12"/>
      <c r="AL100" s="12"/>
      <c r="AM100" s="12"/>
      <c r="AN100" s="12"/>
      <c r="AO100" s="12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</row>
    <row r="101" spans="1:182" ht="12.75" customHeight="1" x14ac:dyDescent="0.2">
      <c r="A101" s="653" t="s">
        <v>50</v>
      </c>
      <c r="B101" s="7">
        <v>95</v>
      </c>
      <c r="C101" s="68">
        <v>106</v>
      </c>
      <c r="D101" s="24">
        <v>71</v>
      </c>
      <c r="E101" s="24">
        <v>48</v>
      </c>
      <c r="F101" s="68">
        <v>70</v>
      </c>
      <c r="G101" s="239">
        <v>81</v>
      </c>
      <c r="H101" s="239">
        <v>109</v>
      </c>
      <c r="I101" s="240">
        <v>91</v>
      </c>
      <c r="J101" s="68">
        <v>79</v>
      </c>
      <c r="K101" s="68">
        <v>72</v>
      </c>
      <c r="L101" s="68">
        <v>86</v>
      </c>
      <c r="M101" s="7">
        <v>93</v>
      </c>
      <c r="N101" s="414">
        <v>73</v>
      </c>
      <c r="O101" s="66">
        <v>64</v>
      </c>
      <c r="P101" s="241">
        <v>64</v>
      </c>
      <c r="Q101" s="425">
        <v>47</v>
      </c>
      <c r="R101" s="523">
        <v>42</v>
      </c>
      <c r="S101" s="241">
        <v>24</v>
      </c>
      <c r="T101" s="68">
        <v>42</v>
      </c>
      <c r="U101" s="68">
        <v>41</v>
      </c>
      <c r="V101" s="68">
        <v>43</v>
      </c>
      <c r="W101" s="68">
        <v>38</v>
      </c>
      <c r="X101" s="68">
        <v>38</v>
      </c>
      <c r="Y101" s="68">
        <v>23</v>
      </c>
      <c r="Z101" s="10">
        <v>39</v>
      </c>
      <c r="AA101" s="324">
        <v>33</v>
      </c>
      <c r="AB101" s="501">
        <v>29</v>
      </c>
      <c r="AC101" s="474">
        <f t="shared" si="40"/>
        <v>-0.23684210526315788</v>
      </c>
      <c r="AD101" s="48">
        <f t="shared" si="41"/>
        <v>-0.12121212121212122</v>
      </c>
      <c r="AE101" s="49">
        <f t="shared" si="42"/>
        <v>33.666666666666664</v>
      </c>
      <c r="AF101" s="67">
        <f t="shared" si="43"/>
        <v>-0.30952380952380953</v>
      </c>
      <c r="AG101" s="550"/>
      <c r="AH101" s="538"/>
      <c r="AI101" s="538"/>
      <c r="AJ101" s="538"/>
      <c r="AK101" s="12"/>
      <c r="AL101" s="12"/>
      <c r="AM101" s="12"/>
      <c r="AN101" s="12"/>
      <c r="AO101" s="12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</row>
    <row r="102" spans="1:182" ht="12.75" customHeight="1" thickBot="1" x14ac:dyDescent="0.25">
      <c r="A102" s="656" t="s">
        <v>67</v>
      </c>
      <c r="B102" s="309">
        <f t="shared" ref="B102:W102" si="44">SUM(B100:B101)</f>
        <v>95</v>
      </c>
      <c r="C102" s="310">
        <f t="shared" si="44"/>
        <v>106</v>
      </c>
      <c r="D102" s="311">
        <f t="shared" si="44"/>
        <v>71</v>
      </c>
      <c r="E102" s="312">
        <f t="shared" si="44"/>
        <v>48</v>
      </c>
      <c r="F102" s="309">
        <f t="shared" si="44"/>
        <v>70</v>
      </c>
      <c r="G102" s="313">
        <f t="shared" si="44"/>
        <v>81</v>
      </c>
      <c r="H102" s="314">
        <f t="shared" si="44"/>
        <v>109</v>
      </c>
      <c r="I102" s="315">
        <f t="shared" si="44"/>
        <v>91</v>
      </c>
      <c r="J102" s="316">
        <f t="shared" si="44"/>
        <v>79</v>
      </c>
      <c r="K102" s="309">
        <f t="shared" si="44"/>
        <v>72</v>
      </c>
      <c r="L102" s="317">
        <f t="shared" si="44"/>
        <v>86</v>
      </c>
      <c r="M102" s="317">
        <f t="shared" si="44"/>
        <v>93</v>
      </c>
      <c r="N102" s="440">
        <f t="shared" si="44"/>
        <v>73</v>
      </c>
      <c r="O102" s="316">
        <f t="shared" si="44"/>
        <v>64</v>
      </c>
      <c r="P102" s="309">
        <f t="shared" si="44"/>
        <v>64</v>
      </c>
      <c r="Q102" s="440">
        <f t="shared" si="44"/>
        <v>47</v>
      </c>
      <c r="R102" s="518">
        <f t="shared" si="44"/>
        <v>42</v>
      </c>
      <c r="S102" s="309">
        <f t="shared" si="44"/>
        <v>24</v>
      </c>
      <c r="T102" s="317">
        <f t="shared" si="44"/>
        <v>42</v>
      </c>
      <c r="U102" s="317">
        <f t="shared" si="44"/>
        <v>52</v>
      </c>
      <c r="V102" s="317">
        <f t="shared" si="44"/>
        <v>63</v>
      </c>
      <c r="W102" s="317">
        <f t="shared" si="44"/>
        <v>59</v>
      </c>
      <c r="X102" s="317">
        <f>SUM(X100:X101)</f>
        <v>69</v>
      </c>
      <c r="Y102" s="317">
        <f>SUM(Y100:Y101)</f>
        <v>53</v>
      </c>
      <c r="Z102" s="317">
        <f>SUM(Z100:Z101)</f>
        <v>55</v>
      </c>
      <c r="AA102" s="316">
        <f>SUM(AA100:AA101)</f>
        <v>59</v>
      </c>
      <c r="AB102" s="518">
        <f>SUM(AB100:AB101)</f>
        <v>51</v>
      </c>
      <c r="AC102" s="488">
        <f t="shared" si="40"/>
        <v>-0.13559322033898305</v>
      </c>
      <c r="AD102" s="318">
        <f t="shared" si="41"/>
        <v>-0.13559322033898305</v>
      </c>
      <c r="AE102" s="319">
        <f t="shared" si="42"/>
        <v>55</v>
      </c>
      <c r="AF102" s="320">
        <f t="shared" si="43"/>
        <v>0.21428571428571427</v>
      </c>
      <c r="AG102" s="550"/>
      <c r="AH102" s="538"/>
      <c r="AI102" s="538"/>
      <c r="AJ102" s="538"/>
      <c r="AK102" s="12"/>
      <c r="AL102" s="12"/>
      <c r="AM102" s="12"/>
      <c r="AN102" s="12"/>
      <c r="AO102" s="12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</row>
    <row r="103" spans="1:182" ht="12.75" customHeight="1" thickTop="1" thickBot="1" x14ac:dyDescent="0.25">
      <c r="A103" s="635" t="s">
        <v>69</v>
      </c>
      <c r="B103" s="186"/>
      <c r="C103" s="186"/>
      <c r="D103" s="187"/>
      <c r="E103" s="187"/>
      <c r="F103" s="186"/>
      <c r="G103" s="188"/>
      <c r="H103" s="188"/>
      <c r="I103" s="188"/>
      <c r="J103" s="186"/>
      <c r="K103" s="186"/>
      <c r="L103" s="186"/>
      <c r="M103" s="186"/>
      <c r="N103" s="186"/>
      <c r="O103" s="186"/>
      <c r="P103" s="189"/>
      <c r="Q103" s="189"/>
      <c r="R103" s="189"/>
      <c r="S103" s="189"/>
      <c r="T103" s="189"/>
      <c r="U103" s="189"/>
      <c r="V103" s="189"/>
      <c r="W103" s="189"/>
      <c r="X103" s="189"/>
      <c r="Y103" s="189"/>
      <c r="Z103" s="189"/>
      <c r="AA103" s="189"/>
      <c r="AB103" s="189"/>
      <c r="AC103" s="190" t="str">
        <f t="shared" si="22"/>
        <v/>
      </c>
      <c r="AD103" s="190"/>
      <c r="AE103" s="191" t="str">
        <f t="shared" si="15"/>
        <v xml:space="preserve">  </v>
      </c>
      <c r="AF103" s="192" t="str">
        <f t="shared" si="16"/>
        <v xml:space="preserve">  </v>
      </c>
      <c r="AG103" s="550"/>
      <c r="AH103" s="538"/>
      <c r="AI103" s="538"/>
      <c r="AJ103" s="538"/>
      <c r="AK103" s="12"/>
      <c r="AL103" s="12"/>
      <c r="AM103" s="12"/>
      <c r="AN103" s="12"/>
      <c r="AO103" s="12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</row>
    <row r="104" spans="1:182" ht="12.75" customHeight="1" thickTop="1" x14ac:dyDescent="0.2">
      <c r="A104" s="657" t="s">
        <v>130</v>
      </c>
      <c r="B104" s="321">
        <v>0</v>
      </c>
      <c r="C104" s="322">
        <v>0</v>
      </c>
      <c r="D104" s="323">
        <v>0</v>
      </c>
      <c r="E104" s="23">
        <v>0</v>
      </c>
      <c r="F104" s="7">
        <v>0</v>
      </c>
      <c r="G104" s="9">
        <v>0</v>
      </c>
      <c r="H104" s="11">
        <v>0</v>
      </c>
      <c r="I104" s="18">
        <v>0</v>
      </c>
      <c r="J104" s="66">
        <v>0</v>
      </c>
      <c r="K104" s="63">
        <v>0</v>
      </c>
      <c r="L104" s="7">
        <v>0</v>
      </c>
      <c r="M104" s="7">
        <v>0</v>
      </c>
      <c r="N104" s="414">
        <v>0</v>
      </c>
      <c r="O104" s="66">
        <v>0</v>
      </c>
      <c r="P104" s="241">
        <v>0</v>
      </c>
      <c r="Q104" s="425">
        <v>0</v>
      </c>
      <c r="R104" s="523">
        <v>0</v>
      </c>
      <c r="S104" s="241">
        <v>0</v>
      </c>
      <c r="T104" s="10">
        <v>17</v>
      </c>
      <c r="U104" s="10">
        <v>26</v>
      </c>
      <c r="V104" s="10">
        <v>33</v>
      </c>
      <c r="W104" s="10">
        <v>40</v>
      </c>
      <c r="X104" s="10">
        <v>43</v>
      </c>
      <c r="Y104" s="10">
        <v>47</v>
      </c>
      <c r="Z104" s="10">
        <v>47</v>
      </c>
      <c r="AA104" s="694">
        <v>37</v>
      </c>
      <c r="AB104" s="503">
        <v>41</v>
      </c>
      <c r="AC104" s="474">
        <f t="shared" ref="AC104:AC113" si="45">IF(AB104&gt;20,(AB104-W104)/W104,"")</f>
        <v>2.5000000000000001E-2</v>
      </c>
      <c r="AD104" s="48">
        <f t="shared" ref="AD104:AD113" si="46">IF(AB104&gt;20,(AB104-AA104)/AA104," ")</f>
        <v>0.10810810810810811</v>
      </c>
      <c r="AE104" s="49">
        <f t="shared" ref="AE104:AE113" si="47">IF(Z104=0,"  ",IF(Z104=0,"  ",AVERAGE(Z104:AB104)))</f>
        <v>41.666666666666664</v>
      </c>
      <c r="AF104" s="67" t="str">
        <f t="shared" ref="AF104:AF113" si="48">IF(R104=0,"  ",IF(AB104&gt;20,(AB104-R104)/R104," "))</f>
        <v xml:space="preserve">  </v>
      </c>
      <c r="AG104" s="550"/>
      <c r="AH104" s="538"/>
      <c r="AI104" s="538"/>
      <c r="AJ104" s="538"/>
      <c r="AK104" s="12"/>
      <c r="AL104" s="12"/>
      <c r="AM104" s="12"/>
      <c r="AN104" s="12"/>
      <c r="AO104" s="12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</row>
    <row r="105" spans="1:182" ht="12.75" customHeight="1" x14ac:dyDescent="0.2">
      <c r="A105" s="653" t="s">
        <v>79</v>
      </c>
      <c r="B105" s="7">
        <v>196</v>
      </c>
      <c r="C105" s="68">
        <v>175</v>
      </c>
      <c r="D105" s="24">
        <v>114</v>
      </c>
      <c r="E105" s="23">
        <v>113</v>
      </c>
      <c r="F105" s="10">
        <v>96</v>
      </c>
      <c r="G105" s="9">
        <v>134</v>
      </c>
      <c r="H105" s="11">
        <v>125</v>
      </c>
      <c r="I105" s="18">
        <v>118</v>
      </c>
      <c r="J105" s="324">
        <v>91</v>
      </c>
      <c r="K105" s="241">
        <v>108</v>
      </c>
      <c r="L105" s="10">
        <v>96</v>
      </c>
      <c r="M105" s="7">
        <v>103</v>
      </c>
      <c r="N105" s="414">
        <v>89</v>
      </c>
      <c r="O105" s="66">
        <v>92</v>
      </c>
      <c r="P105" s="241">
        <v>93</v>
      </c>
      <c r="Q105" s="425">
        <v>96</v>
      </c>
      <c r="R105" s="523">
        <v>101</v>
      </c>
      <c r="S105" s="241">
        <v>102</v>
      </c>
      <c r="T105" s="10">
        <f>86+8</f>
        <v>94</v>
      </c>
      <c r="U105" s="10">
        <v>89</v>
      </c>
      <c r="V105" s="10">
        <v>97</v>
      </c>
      <c r="W105" s="68">
        <v>101</v>
      </c>
      <c r="X105" s="68">
        <v>94</v>
      </c>
      <c r="Y105" s="68">
        <v>80</v>
      </c>
      <c r="Z105" s="10">
        <v>68</v>
      </c>
      <c r="AA105" s="324">
        <v>56</v>
      </c>
      <c r="AB105" s="501">
        <v>56</v>
      </c>
      <c r="AC105" s="474">
        <f t="shared" si="45"/>
        <v>-0.44554455445544555</v>
      </c>
      <c r="AD105" s="48">
        <f t="shared" si="46"/>
        <v>0</v>
      </c>
      <c r="AE105" s="49">
        <f t="shared" si="47"/>
        <v>60</v>
      </c>
      <c r="AF105" s="67">
        <f t="shared" si="48"/>
        <v>-0.44554455445544555</v>
      </c>
      <c r="AG105" s="550"/>
      <c r="AH105" s="538"/>
      <c r="AI105" s="538"/>
      <c r="AJ105" s="538"/>
      <c r="AK105" s="12"/>
      <c r="AL105" s="12"/>
      <c r="AM105" s="12"/>
      <c r="AN105" s="12"/>
      <c r="AO105" s="12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</row>
    <row r="106" spans="1:182" ht="12.75" customHeight="1" x14ac:dyDescent="0.2">
      <c r="A106" s="653" t="s">
        <v>116</v>
      </c>
      <c r="B106" s="7">
        <v>0</v>
      </c>
      <c r="C106" s="22">
        <v>0</v>
      </c>
      <c r="D106" s="24">
        <v>0</v>
      </c>
      <c r="E106" s="23"/>
      <c r="F106" s="7">
        <v>0</v>
      </c>
      <c r="G106" s="9">
        <v>0</v>
      </c>
      <c r="H106" s="11">
        <v>0</v>
      </c>
      <c r="I106" s="18">
        <v>0</v>
      </c>
      <c r="J106" s="66">
        <v>0</v>
      </c>
      <c r="K106" s="63">
        <v>0</v>
      </c>
      <c r="L106" s="7">
        <v>0</v>
      </c>
      <c r="M106" s="7">
        <v>0</v>
      </c>
      <c r="N106" s="414">
        <v>0</v>
      </c>
      <c r="O106" s="324">
        <v>0</v>
      </c>
      <c r="P106" s="241">
        <v>0</v>
      </c>
      <c r="Q106" s="425">
        <v>0</v>
      </c>
      <c r="R106" s="523">
        <v>0</v>
      </c>
      <c r="S106" s="241">
        <v>0</v>
      </c>
      <c r="T106" s="10">
        <v>0</v>
      </c>
      <c r="U106" s="10">
        <v>0</v>
      </c>
      <c r="V106" s="10">
        <v>0</v>
      </c>
      <c r="W106" s="10">
        <v>1</v>
      </c>
      <c r="X106" s="10">
        <v>1</v>
      </c>
      <c r="Y106" s="10">
        <v>0</v>
      </c>
      <c r="Z106" s="10">
        <v>0</v>
      </c>
      <c r="AA106" s="700">
        <v>0</v>
      </c>
      <c r="AB106" s="515">
        <v>0</v>
      </c>
      <c r="AC106" s="489" t="str">
        <f t="shared" si="45"/>
        <v/>
      </c>
      <c r="AD106" s="457" t="str">
        <f t="shared" si="46"/>
        <v xml:space="preserve"> </v>
      </c>
      <c r="AE106" s="49" t="str">
        <f t="shared" si="47"/>
        <v xml:space="preserve">  </v>
      </c>
      <c r="AF106" s="67" t="str">
        <f t="shared" si="48"/>
        <v xml:space="preserve">  </v>
      </c>
      <c r="AG106" s="550"/>
      <c r="AH106" s="538"/>
      <c r="AI106" s="538"/>
      <c r="AJ106" s="538"/>
      <c r="AK106" s="12"/>
      <c r="AL106" s="12"/>
      <c r="AM106" s="12"/>
      <c r="AN106" s="12"/>
      <c r="AO106" s="12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</row>
    <row r="107" spans="1:182" ht="12.75" customHeight="1" x14ac:dyDescent="0.2">
      <c r="A107" s="658" t="s">
        <v>117</v>
      </c>
      <c r="B107" s="58">
        <v>0</v>
      </c>
      <c r="C107" s="52">
        <v>0</v>
      </c>
      <c r="D107" s="53">
        <v>0</v>
      </c>
      <c r="E107" s="325">
        <v>0</v>
      </c>
      <c r="F107" s="58">
        <v>0</v>
      </c>
      <c r="G107" s="55">
        <v>0</v>
      </c>
      <c r="H107" s="55">
        <v>0</v>
      </c>
      <c r="I107" s="56">
        <v>0</v>
      </c>
      <c r="J107" s="58">
        <v>0</v>
      </c>
      <c r="K107" s="58">
        <v>0</v>
      </c>
      <c r="L107" s="58">
        <v>0</v>
      </c>
      <c r="M107" s="58">
        <v>0</v>
      </c>
      <c r="N107" s="413">
        <v>0</v>
      </c>
      <c r="O107" s="452">
        <v>0</v>
      </c>
      <c r="P107" s="450">
        <v>0</v>
      </c>
      <c r="Q107" s="708">
        <v>0</v>
      </c>
      <c r="R107" s="522">
        <v>0</v>
      </c>
      <c r="S107" s="326">
        <v>0</v>
      </c>
      <c r="T107" s="59">
        <v>0</v>
      </c>
      <c r="U107" s="59">
        <v>0</v>
      </c>
      <c r="V107" s="59">
        <v>0</v>
      </c>
      <c r="W107" s="59">
        <v>2</v>
      </c>
      <c r="X107" s="59">
        <v>9</v>
      </c>
      <c r="Y107" s="59">
        <v>14</v>
      </c>
      <c r="Z107" s="59">
        <v>22</v>
      </c>
      <c r="AA107" s="452">
        <v>15</v>
      </c>
      <c r="AB107" s="500">
        <v>14</v>
      </c>
      <c r="AC107" s="490" t="str">
        <f t="shared" si="45"/>
        <v/>
      </c>
      <c r="AD107" s="327" t="str">
        <f t="shared" si="46"/>
        <v xml:space="preserve"> </v>
      </c>
      <c r="AE107" s="61">
        <f t="shared" si="47"/>
        <v>17</v>
      </c>
      <c r="AF107" s="157" t="str">
        <f t="shared" si="48"/>
        <v xml:space="preserve">  </v>
      </c>
      <c r="AG107" s="550"/>
      <c r="AH107" s="538"/>
      <c r="AI107" s="548"/>
      <c r="AJ107" s="548"/>
      <c r="AK107" s="15"/>
      <c r="AL107" s="15"/>
      <c r="AM107" s="15"/>
      <c r="AN107" s="15"/>
      <c r="AO107" s="12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</row>
    <row r="108" spans="1:182" s="2" customFormat="1" ht="12.75" customHeight="1" x14ac:dyDescent="0.2">
      <c r="A108" s="653" t="s">
        <v>51</v>
      </c>
      <c r="B108" s="7">
        <v>21</v>
      </c>
      <c r="C108" s="68">
        <v>28</v>
      </c>
      <c r="D108" s="24">
        <v>27</v>
      </c>
      <c r="E108" s="24">
        <v>28</v>
      </c>
      <c r="F108" s="68">
        <v>27</v>
      </c>
      <c r="G108" s="239">
        <v>29</v>
      </c>
      <c r="H108" s="239">
        <v>21</v>
      </c>
      <c r="I108" s="240">
        <v>27</v>
      </c>
      <c r="J108" s="68">
        <v>19</v>
      </c>
      <c r="K108" s="68">
        <v>23</v>
      </c>
      <c r="L108" s="68">
        <v>32</v>
      </c>
      <c r="M108" s="7">
        <v>29</v>
      </c>
      <c r="N108" s="414">
        <v>29</v>
      </c>
      <c r="O108" s="66">
        <v>26</v>
      </c>
      <c r="P108" s="241">
        <v>39</v>
      </c>
      <c r="Q108" s="425">
        <v>44</v>
      </c>
      <c r="R108" s="523">
        <v>42</v>
      </c>
      <c r="S108" s="241">
        <v>36</v>
      </c>
      <c r="T108" s="68">
        <v>46</v>
      </c>
      <c r="U108" s="68">
        <v>37</v>
      </c>
      <c r="V108" s="68">
        <v>32</v>
      </c>
      <c r="W108" s="68">
        <v>35</v>
      </c>
      <c r="X108" s="68">
        <v>38</v>
      </c>
      <c r="Y108" s="68">
        <v>41</v>
      </c>
      <c r="Z108" s="10">
        <v>33</v>
      </c>
      <c r="AA108" s="324">
        <v>35</v>
      </c>
      <c r="AB108" s="501">
        <v>39</v>
      </c>
      <c r="AC108" s="483">
        <f t="shared" si="45"/>
        <v>0.11428571428571428</v>
      </c>
      <c r="AD108" s="262">
        <f t="shared" si="46"/>
        <v>0.11428571428571428</v>
      </c>
      <c r="AE108" s="49">
        <f t="shared" si="47"/>
        <v>35.666666666666664</v>
      </c>
      <c r="AF108" s="67">
        <f t="shared" si="48"/>
        <v>-7.1428571428571425E-2</v>
      </c>
      <c r="AG108" s="550"/>
      <c r="AH108" s="541"/>
      <c r="AI108" s="541"/>
      <c r="AJ108" s="538"/>
      <c r="AK108" s="16"/>
      <c r="AL108" s="16"/>
      <c r="AM108" s="16"/>
      <c r="AN108" s="16"/>
      <c r="AO108" s="16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</row>
    <row r="109" spans="1:182" s="2" customFormat="1" ht="12.75" customHeight="1" x14ac:dyDescent="0.2">
      <c r="A109" s="653" t="s">
        <v>129</v>
      </c>
      <c r="B109" s="7"/>
      <c r="C109" s="68"/>
      <c r="D109" s="24"/>
      <c r="E109" s="24"/>
      <c r="F109" s="68"/>
      <c r="G109" s="239"/>
      <c r="H109" s="239"/>
      <c r="I109" s="240"/>
      <c r="J109" s="68"/>
      <c r="K109" s="68"/>
      <c r="L109" s="68"/>
      <c r="M109" s="7"/>
      <c r="N109" s="414"/>
      <c r="O109" s="66"/>
      <c r="P109" s="241"/>
      <c r="Q109" s="425">
        <v>0</v>
      </c>
      <c r="R109" s="523"/>
      <c r="S109" s="241"/>
      <c r="T109" s="68"/>
      <c r="U109" s="68"/>
      <c r="V109" s="68">
        <v>0</v>
      </c>
      <c r="W109" s="68">
        <v>0</v>
      </c>
      <c r="X109" s="68"/>
      <c r="Y109" s="68">
        <v>0</v>
      </c>
      <c r="Z109" s="10">
        <v>0</v>
      </c>
      <c r="AA109" s="324">
        <v>1</v>
      </c>
      <c r="AB109" s="501">
        <v>1</v>
      </c>
      <c r="AC109" s="483" t="str">
        <f t="shared" si="45"/>
        <v/>
      </c>
      <c r="AD109" s="457" t="str">
        <f t="shared" si="46"/>
        <v xml:space="preserve"> </v>
      </c>
      <c r="AE109" s="49" t="str">
        <f t="shared" si="47"/>
        <v xml:space="preserve">  </v>
      </c>
      <c r="AF109" s="67" t="str">
        <f t="shared" si="48"/>
        <v xml:space="preserve">  </v>
      </c>
      <c r="AG109" s="550"/>
      <c r="AH109" s="541"/>
      <c r="AI109" s="541"/>
      <c r="AJ109" s="538"/>
      <c r="AK109" s="16"/>
      <c r="AL109" s="16"/>
      <c r="AM109" s="16"/>
      <c r="AN109" s="16"/>
      <c r="AO109" s="16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</row>
    <row r="110" spans="1:182" ht="12.75" customHeight="1" x14ac:dyDescent="0.2">
      <c r="A110" s="653" t="s">
        <v>124</v>
      </c>
      <c r="B110" s="7">
        <v>0</v>
      </c>
      <c r="C110" s="22">
        <v>0</v>
      </c>
      <c r="D110" s="24">
        <v>0</v>
      </c>
      <c r="E110" s="24"/>
      <c r="F110" s="22">
        <v>0</v>
      </c>
      <c r="G110" s="239">
        <v>0</v>
      </c>
      <c r="H110" s="239">
        <v>0</v>
      </c>
      <c r="I110" s="240">
        <v>0</v>
      </c>
      <c r="J110" s="22">
        <v>0</v>
      </c>
      <c r="K110" s="22">
        <v>0</v>
      </c>
      <c r="L110" s="22">
        <v>0</v>
      </c>
      <c r="M110" s="7">
        <v>0</v>
      </c>
      <c r="N110" s="414">
        <v>0</v>
      </c>
      <c r="O110" s="324">
        <v>0</v>
      </c>
      <c r="P110" s="241">
        <v>0</v>
      </c>
      <c r="Q110" s="425">
        <v>0</v>
      </c>
      <c r="R110" s="523">
        <v>0</v>
      </c>
      <c r="S110" s="241">
        <v>0</v>
      </c>
      <c r="T110" s="68">
        <v>0</v>
      </c>
      <c r="U110" s="68">
        <v>0</v>
      </c>
      <c r="V110" s="68">
        <v>0</v>
      </c>
      <c r="W110" s="68">
        <v>0</v>
      </c>
      <c r="X110" s="68">
        <v>1</v>
      </c>
      <c r="Y110" s="68">
        <v>0</v>
      </c>
      <c r="Z110" s="10">
        <v>1</v>
      </c>
      <c r="AA110" s="324">
        <v>1</v>
      </c>
      <c r="AB110" s="501">
        <v>0</v>
      </c>
      <c r="AC110" s="483" t="str">
        <f t="shared" si="45"/>
        <v/>
      </c>
      <c r="AD110" s="262" t="str">
        <f t="shared" si="46"/>
        <v xml:space="preserve"> </v>
      </c>
      <c r="AE110" s="49">
        <f t="shared" si="47"/>
        <v>0.66666666666666663</v>
      </c>
      <c r="AF110" s="67" t="str">
        <f t="shared" si="48"/>
        <v xml:space="preserve">  </v>
      </c>
      <c r="AG110" s="550"/>
      <c r="AH110" s="538"/>
      <c r="AI110" s="548"/>
      <c r="AJ110" s="538"/>
      <c r="AK110" s="12"/>
      <c r="AL110" s="12"/>
      <c r="AM110" s="12"/>
      <c r="AN110" s="12"/>
      <c r="AO110" s="12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</row>
    <row r="111" spans="1:182" ht="12.75" customHeight="1" x14ac:dyDescent="0.2">
      <c r="A111" s="653" t="s">
        <v>66</v>
      </c>
      <c r="B111" s="20">
        <v>0</v>
      </c>
      <c r="C111" s="21">
        <v>0</v>
      </c>
      <c r="D111" s="24">
        <v>0</v>
      </c>
      <c r="E111" s="24">
        <v>0</v>
      </c>
      <c r="F111" s="239">
        <v>0</v>
      </c>
      <c r="G111" s="239">
        <v>0</v>
      </c>
      <c r="H111" s="239">
        <v>0</v>
      </c>
      <c r="I111" s="240">
        <v>2</v>
      </c>
      <c r="J111" s="68">
        <v>10</v>
      </c>
      <c r="K111" s="68">
        <v>21</v>
      </c>
      <c r="L111" s="68">
        <v>23</v>
      </c>
      <c r="M111" s="7">
        <v>28</v>
      </c>
      <c r="N111" s="414">
        <v>26</v>
      </c>
      <c r="O111" s="66">
        <v>28</v>
      </c>
      <c r="P111" s="241">
        <v>31</v>
      </c>
      <c r="Q111" s="425">
        <v>31</v>
      </c>
      <c r="R111" s="523">
        <v>20</v>
      </c>
      <c r="S111" s="241">
        <v>11</v>
      </c>
      <c r="T111" s="68">
        <v>18</v>
      </c>
      <c r="U111" s="68">
        <v>23</v>
      </c>
      <c r="V111" s="68">
        <v>32</v>
      </c>
      <c r="W111" s="68">
        <v>24</v>
      </c>
      <c r="X111" s="68">
        <v>23</v>
      </c>
      <c r="Y111" s="68">
        <v>33</v>
      </c>
      <c r="Z111" s="10">
        <v>31</v>
      </c>
      <c r="AA111" s="324">
        <v>25</v>
      </c>
      <c r="AB111" s="501">
        <v>24</v>
      </c>
      <c r="AC111" s="474">
        <f t="shared" si="45"/>
        <v>0</v>
      </c>
      <c r="AD111" s="48">
        <f t="shared" si="46"/>
        <v>-0.04</v>
      </c>
      <c r="AE111" s="49">
        <f t="shared" si="47"/>
        <v>26.666666666666668</v>
      </c>
      <c r="AF111" s="153">
        <f t="shared" si="48"/>
        <v>0.2</v>
      </c>
      <c r="AG111" s="538"/>
      <c r="AH111" s="538"/>
      <c r="AI111" s="548"/>
      <c r="AJ111" s="538"/>
      <c r="AK111" s="12"/>
      <c r="AL111" s="12"/>
      <c r="AM111" s="12"/>
      <c r="AN111" s="12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</row>
    <row r="112" spans="1:182" ht="12.75" customHeight="1" x14ac:dyDescent="0.2">
      <c r="A112" s="653" t="s">
        <v>57</v>
      </c>
      <c r="B112" s="20">
        <v>0</v>
      </c>
      <c r="C112" s="21">
        <v>0</v>
      </c>
      <c r="D112" s="24">
        <v>11</v>
      </c>
      <c r="E112" s="24">
        <v>10</v>
      </c>
      <c r="F112" s="239">
        <v>14</v>
      </c>
      <c r="G112" s="239">
        <v>11</v>
      </c>
      <c r="H112" s="239">
        <v>8</v>
      </c>
      <c r="I112" s="240">
        <v>8</v>
      </c>
      <c r="J112" s="68">
        <v>12</v>
      </c>
      <c r="K112" s="68">
        <v>15</v>
      </c>
      <c r="L112" s="68">
        <v>5</v>
      </c>
      <c r="M112" s="7">
        <v>17</v>
      </c>
      <c r="N112" s="414">
        <v>11</v>
      </c>
      <c r="O112" s="66">
        <v>16</v>
      </c>
      <c r="P112" s="241">
        <v>20</v>
      </c>
      <c r="Q112" s="425">
        <v>16</v>
      </c>
      <c r="R112" s="523">
        <v>19</v>
      </c>
      <c r="S112" s="241">
        <v>14</v>
      </c>
      <c r="T112" s="68">
        <v>18</v>
      </c>
      <c r="U112" s="68">
        <v>8</v>
      </c>
      <c r="V112" s="68">
        <v>7</v>
      </c>
      <c r="W112" s="68">
        <v>9</v>
      </c>
      <c r="X112" s="68">
        <v>8</v>
      </c>
      <c r="Y112" s="68">
        <v>5</v>
      </c>
      <c r="Z112" s="10">
        <v>4</v>
      </c>
      <c r="AA112" s="695">
        <v>4</v>
      </c>
      <c r="AB112" s="504">
        <v>7</v>
      </c>
      <c r="AC112" s="483" t="str">
        <f t="shared" si="45"/>
        <v/>
      </c>
      <c r="AD112" s="262" t="str">
        <f t="shared" si="46"/>
        <v xml:space="preserve"> </v>
      </c>
      <c r="AE112" s="263">
        <f t="shared" si="47"/>
        <v>5</v>
      </c>
      <c r="AF112" s="153" t="str">
        <f t="shared" si="48"/>
        <v xml:space="preserve"> </v>
      </c>
      <c r="AG112" s="538"/>
      <c r="AH112" s="538"/>
      <c r="AI112" s="538"/>
      <c r="AJ112" s="538"/>
      <c r="AK112" s="12"/>
      <c r="AL112" s="12"/>
      <c r="AM112" s="12"/>
      <c r="AN112" s="12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</row>
    <row r="113" spans="1:181" s="351" customFormat="1" ht="12.75" customHeight="1" thickBot="1" x14ac:dyDescent="0.25">
      <c r="A113" s="637" t="s">
        <v>68</v>
      </c>
      <c r="B113" s="196">
        <f t="shared" ref="B113:Z113" si="49">SUM(B104:B112)</f>
        <v>217</v>
      </c>
      <c r="C113" s="197">
        <f t="shared" si="49"/>
        <v>203</v>
      </c>
      <c r="D113" s="198">
        <f t="shared" si="49"/>
        <v>152</v>
      </c>
      <c r="E113" s="199">
        <f t="shared" si="49"/>
        <v>151</v>
      </c>
      <c r="F113" s="196">
        <f t="shared" si="49"/>
        <v>137</v>
      </c>
      <c r="G113" s="200">
        <f t="shared" si="49"/>
        <v>174</v>
      </c>
      <c r="H113" s="200">
        <f t="shared" si="49"/>
        <v>154</v>
      </c>
      <c r="I113" s="200">
        <f t="shared" si="49"/>
        <v>155</v>
      </c>
      <c r="J113" s="201">
        <f t="shared" si="49"/>
        <v>132</v>
      </c>
      <c r="K113" s="196">
        <f t="shared" si="49"/>
        <v>167</v>
      </c>
      <c r="L113" s="202">
        <f t="shared" si="49"/>
        <v>156</v>
      </c>
      <c r="M113" s="203">
        <f t="shared" si="49"/>
        <v>177</v>
      </c>
      <c r="N113" s="328">
        <f t="shared" si="49"/>
        <v>155</v>
      </c>
      <c r="O113" s="435">
        <f t="shared" si="49"/>
        <v>162</v>
      </c>
      <c r="P113" s="204">
        <f t="shared" si="49"/>
        <v>183</v>
      </c>
      <c r="Q113" s="328">
        <f t="shared" si="49"/>
        <v>187</v>
      </c>
      <c r="R113" s="512">
        <f t="shared" si="49"/>
        <v>182</v>
      </c>
      <c r="S113" s="204">
        <f t="shared" si="49"/>
        <v>163</v>
      </c>
      <c r="T113" s="328">
        <f t="shared" si="49"/>
        <v>193</v>
      </c>
      <c r="U113" s="329">
        <f t="shared" si="49"/>
        <v>183</v>
      </c>
      <c r="V113" s="329">
        <f t="shared" si="49"/>
        <v>201</v>
      </c>
      <c r="W113" s="329">
        <f t="shared" si="49"/>
        <v>212</v>
      </c>
      <c r="X113" s="329">
        <f t="shared" si="49"/>
        <v>217</v>
      </c>
      <c r="Y113" s="329">
        <f t="shared" si="49"/>
        <v>220</v>
      </c>
      <c r="Z113" s="203">
        <f t="shared" si="49"/>
        <v>206</v>
      </c>
      <c r="AA113" s="435">
        <f>SUM(AA104:AA112)</f>
        <v>174</v>
      </c>
      <c r="AB113" s="512">
        <f>SUM(AB104:AB112)</f>
        <v>182</v>
      </c>
      <c r="AC113" s="491">
        <f t="shared" si="45"/>
        <v>-0.14150943396226415</v>
      </c>
      <c r="AD113" s="205">
        <f t="shared" si="46"/>
        <v>4.5977011494252873E-2</v>
      </c>
      <c r="AE113" s="206">
        <f t="shared" si="47"/>
        <v>187.33333333333334</v>
      </c>
      <c r="AF113" s="207">
        <f t="shared" si="48"/>
        <v>0</v>
      </c>
      <c r="AG113" s="553"/>
      <c r="AH113" s="553"/>
      <c r="AI113" s="553"/>
      <c r="AJ113" s="553"/>
      <c r="AK113" s="349"/>
      <c r="AL113" s="349"/>
      <c r="AM113" s="349"/>
      <c r="AN113" s="349"/>
      <c r="AO113" s="350"/>
      <c r="AP113" s="350"/>
      <c r="AQ113" s="350"/>
      <c r="AR113" s="350"/>
      <c r="AS113" s="350"/>
      <c r="AT113" s="350"/>
      <c r="AU113" s="350"/>
      <c r="AV113" s="350"/>
      <c r="AW113" s="350"/>
      <c r="AX113" s="350"/>
      <c r="AY113" s="350"/>
      <c r="AZ113" s="350"/>
      <c r="BA113" s="350"/>
      <c r="BB113" s="350"/>
      <c r="BC113" s="350"/>
      <c r="BD113" s="350"/>
      <c r="BE113" s="350"/>
      <c r="BF113" s="350"/>
      <c r="BG113" s="350"/>
      <c r="BH113" s="350"/>
      <c r="BI113" s="350"/>
      <c r="BJ113" s="350"/>
      <c r="BK113" s="350"/>
      <c r="BL113" s="350"/>
      <c r="BM113" s="350"/>
      <c r="BN113" s="350"/>
      <c r="BO113" s="350"/>
      <c r="BP113" s="350"/>
      <c r="BQ113" s="350"/>
      <c r="BR113" s="350"/>
      <c r="BS113" s="350"/>
      <c r="BT113" s="350"/>
      <c r="BU113" s="350"/>
      <c r="BV113" s="350"/>
      <c r="BW113" s="350"/>
      <c r="BX113" s="350"/>
      <c r="BY113" s="350"/>
      <c r="BZ113" s="350"/>
      <c r="CA113" s="350"/>
      <c r="CB113" s="350"/>
      <c r="CC113" s="350"/>
      <c r="CD113" s="350"/>
      <c r="CE113" s="350"/>
      <c r="CF113" s="350"/>
      <c r="CG113" s="350"/>
      <c r="CH113" s="350"/>
      <c r="CI113" s="350"/>
      <c r="CJ113" s="350"/>
      <c r="CK113" s="350"/>
      <c r="CL113" s="350"/>
      <c r="CM113" s="350"/>
      <c r="CN113" s="350"/>
      <c r="CO113" s="350"/>
      <c r="CP113" s="350"/>
      <c r="CQ113" s="350"/>
      <c r="CR113" s="350"/>
      <c r="CS113" s="350"/>
      <c r="CT113" s="350"/>
      <c r="CU113" s="350"/>
      <c r="CV113" s="350"/>
      <c r="CW113" s="350"/>
      <c r="CX113" s="350"/>
      <c r="CY113" s="350"/>
      <c r="CZ113" s="350"/>
      <c r="DA113" s="350"/>
      <c r="DB113" s="350"/>
      <c r="DC113" s="350"/>
      <c r="DD113" s="350"/>
      <c r="DE113" s="350"/>
      <c r="DF113" s="350"/>
      <c r="DG113" s="350"/>
      <c r="DH113" s="350"/>
      <c r="DI113" s="350"/>
      <c r="DJ113" s="350"/>
      <c r="DK113" s="350"/>
      <c r="DL113" s="350"/>
      <c r="DM113" s="350"/>
      <c r="DN113" s="350"/>
      <c r="DO113" s="350"/>
      <c r="DP113" s="350"/>
      <c r="DQ113" s="350"/>
      <c r="DR113" s="350"/>
      <c r="DS113" s="350"/>
      <c r="DT113" s="350"/>
      <c r="DU113" s="350"/>
      <c r="DV113" s="350"/>
      <c r="DW113" s="350"/>
      <c r="DX113" s="350"/>
      <c r="DY113" s="350"/>
      <c r="DZ113" s="350"/>
      <c r="EA113" s="350"/>
      <c r="EB113" s="350"/>
      <c r="EC113" s="350"/>
      <c r="ED113" s="350"/>
      <c r="EE113" s="350"/>
      <c r="EF113" s="350"/>
      <c r="EG113" s="350"/>
      <c r="EH113" s="350"/>
      <c r="EI113" s="350"/>
      <c r="EJ113" s="350"/>
      <c r="EK113" s="350"/>
      <c r="EL113" s="350"/>
      <c r="EM113" s="350"/>
      <c r="EN113" s="350"/>
      <c r="EO113" s="350"/>
      <c r="EP113" s="350"/>
      <c r="EQ113" s="350"/>
      <c r="ER113" s="350"/>
      <c r="ES113" s="350"/>
      <c r="ET113" s="350"/>
      <c r="EU113" s="350"/>
      <c r="EV113" s="350"/>
      <c r="EW113" s="350"/>
      <c r="EX113" s="350"/>
      <c r="EY113" s="350"/>
      <c r="EZ113" s="350"/>
      <c r="FA113" s="350"/>
      <c r="FB113" s="350"/>
      <c r="FC113" s="350"/>
      <c r="FD113" s="350"/>
      <c r="FE113" s="350"/>
      <c r="FF113" s="350"/>
      <c r="FG113" s="350"/>
      <c r="FH113" s="350"/>
      <c r="FI113" s="350"/>
      <c r="FJ113" s="350"/>
      <c r="FK113" s="350"/>
      <c r="FL113" s="350"/>
      <c r="FM113" s="350"/>
      <c r="FN113" s="350"/>
      <c r="FO113" s="350"/>
      <c r="FP113" s="350"/>
      <c r="FQ113" s="350"/>
      <c r="FR113" s="350"/>
      <c r="FS113" s="350"/>
      <c r="FT113" s="350"/>
      <c r="FU113" s="350"/>
      <c r="FV113" s="350"/>
      <c r="FW113" s="350"/>
      <c r="FX113" s="350"/>
      <c r="FY113" s="350"/>
    </row>
    <row r="114" spans="1:181" ht="12.75" thickTop="1" x14ac:dyDescent="0.2">
      <c r="A114" s="659" t="s">
        <v>87</v>
      </c>
      <c r="B114" s="391"/>
      <c r="C114" s="391"/>
      <c r="D114" s="391"/>
      <c r="E114" s="391"/>
      <c r="F114" s="391"/>
      <c r="G114" s="391"/>
      <c r="H114" s="660"/>
      <c r="I114" s="660"/>
      <c r="J114" s="660"/>
      <c r="K114" s="660"/>
      <c r="L114" s="661"/>
      <c r="M114" s="660"/>
      <c r="N114" s="660"/>
      <c r="O114" s="392"/>
      <c r="P114" s="392"/>
      <c r="Q114" s="392"/>
      <c r="R114" s="392"/>
      <c r="S114" s="392"/>
      <c r="T114" s="392"/>
      <c r="U114" s="392"/>
      <c r="V114" s="392"/>
      <c r="W114" s="392"/>
      <c r="X114" s="392"/>
      <c r="Y114" s="392"/>
      <c r="Z114" s="392"/>
      <c r="AA114" s="392"/>
      <c r="AB114" s="392"/>
      <c r="AC114" s="394" t="str">
        <f t="shared" si="22"/>
        <v/>
      </c>
      <c r="AD114" s="394"/>
      <c r="AE114" s="393" t="str">
        <f t="shared" si="15"/>
        <v xml:space="preserve">  </v>
      </c>
      <c r="AF114" s="393" t="str">
        <f t="shared" si="16"/>
        <v xml:space="preserve">  </v>
      </c>
    </row>
    <row r="115" spans="1:181" ht="12.75" customHeight="1" x14ac:dyDescent="0.2">
      <c r="A115" s="662" t="s">
        <v>88</v>
      </c>
      <c r="B115" s="386"/>
      <c r="C115" s="386"/>
      <c r="D115" s="387"/>
      <c r="E115" s="387"/>
      <c r="F115" s="386"/>
      <c r="G115" s="388"/>
      <c r="H115" s="388"/>
      <c r="I115" s="388"/>
      <c r="J115" s="386"/>
      <c r="K115" s="386"/>
      <c r="L115" s="386"/>
      <c r="M115" s="386"/>
      <c r="N115" s="445">
        <f t="shared" ref="N115:P115" si="50">+N88+N97</f>
        <v>0</v>
      </c>
      <c r="O115" s="453">
        <f t="shared" si="50"/>
        <v>1</v>
      </c>
      <c r="P115" s="386">
        <f t="shared" si="50"/>
        <v>2</v>
      </c>
      <c r="Q115" s="446">
        <f t="shared" ref="Q115:AA115" si="51">+Q88+Q97+Q109</f>
        <v>0</v>
      </c>
      <c r="R115" s="406">
        <f t="shared" si="51"/>
        <v>2</v>
      </c>
      <c r="S115" s="386">
        <f t="shared" si="51"/>
        <v>0</v>
      </c>
      <c r="T115" s="386">
        <f t="shared" si="51"/>
        <v>1</v>
      </c>
      <c r="U115" s="409">
        <f t="shared" si="51"/>
        <v>0</v>
      </c>
      <c r="V115" s="409">
        <f t="shared" si="51"/>
        <v>1</v>
      </c>
      <c r="W115" s="409">
        <f t="shared" si="51"/>
        <v>1</v>
      </c>
      <c r="X115" s="409">
        <f t="shared" si="51"/>
        <v>0</v>
      </c>
      <c r="Y115" s="409">
        <f t="shared" si="51"/>
        <v>0</v>
      </c>
      <c r="Z115" s="409">
        <f t="shared" si="51"/>
        <v>1</v>
      </c>
      <c r="AA115" s="409">
        <f t="shared" si="51"/>
        <v>1</v>
      </c>
      <c r="AB115" s="458">
        <f>+AB88+AB97+AB109</f>
        <v>1</v>
      </c>
      <c r="AC115" s="492" t="str">
        <f t="shared" ref="AC115:AC120" si="52">IF(AB115&gt;20,(AB115-W115)/W115,"")</f>
        <v/>
      </c>
      <c r="AD115" s="389" t="str">
        <f t="shared" ref="AD115:AD120" si="53">IF(AB115&gt;20,(AB115-AA115)/AA115," ")</f>
        <v xml:space="preserve"> </v>
      </c>
      <c r="AE115" s="405">
        <f t="shared" ref="AE115:AE120" si="54">IF(Z115=0,"  ",IF(Z115=0,"  ",AVERAGE(Z115:AB115)))</f>
        <v>1</v>
      </c>
      <c r="AF115" s="390" t="str">
        <f t="shared" ref="AF115:AF120" si="55">IF(R115=0,"  ",IF(AB115&gt;20,(AB115-R115)/R115," "))</f>
        <v xml:space="preserve"> </v>
      </c>
      <c r="AG115" s="538"/>
      <c r="AH115" s="538"/>
      <c r="AI115" s="538"/>
      <c r="AJ115" s="538"/>
      <c r="AK115" s="12"/>
      <c r="AL115" s="12"/>
      <c r="AM115" s="12"/>
      <c r="AN115" s="12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</row>
    <row r="116" spans="1:181" ht="12.75" customHeight="1" x14ac:dyDescent="0.2">
      <c r="A116" s="662" t="s">
        <v>89</v>
      </c>
      <c r="B116" s="386"/>
      <c r="C116" s="386"/>
      <c r="D116" s="387"/>
      <c r="E116" s="387"/>
      <c r="F116" s="386"/>
      <c r="G116" s="388"/>
      <c r="H116" s="388"/>
      <c r="I116" s="388"/>
      <c r="J116" s="386"/>
      <c r="K116" s="386"/>
      <c r="L116" s="386"/>
      <c r="M116" s="386"/>
      <c r="N116" s="446">
        <f t="shared" ref="N116:AB116" si="56">+N75+N74+N78+N82+N83+N87+N89+N90+N91+N94+N95+N96+N100+N101+N105+N108+N111+N112</f>
        <v>494</v>
      </c>
      <c r="O116" s="453">
        <f t="shared" si="56"/>
        <v>543</v>
      </c>
      <c r="P116" s="386">
        <f t="shared" si="56"/>
        <v>599</v>
      </c>
      <c r="Q116" s="446">
        <f t="shared" si="56"/>
        <v>638</v>
      </c>
      <c r="R116" s="406">
        <f t="shared" si="56"/>
        <v>618</v>
      </c>
      <c r="S116" s="386">
        <f t="shared" si="56"/>
        <v>562</v>
      </c>
      <c r="T116" s="386">
        <f t="shared" si="56"/>
        <v>643</v>
      </c>
      <c r="U116" s="410">
        <f t="shared" si="56"/>
        <v>705</v>
      </c>
      <c r="V116" s="410">
        <f t="shared" si="56"/>
        <v>738</v>
      </c>
      <c r="W116" s="410">
        <f t="shared" si="56"/>
        <v>760</v>
      </c>
      <c r="X116" s="410">
        <f t="shared" si="56"/>
        <v>743</v>
      </c>
      <c r="Y116" s="410">
        <f t="shared" si="56"/>
        <v>767</v>
      </c>
      <c r="Z116" s="687">
        <f t="shared" si="56"/>
        <v>804</v>
      </c>
      <c r="AA116" s="687">
        <f t="shared" si="56"/>
        <v>731</v>
      </c>
      <c r="AB116" s="459">
        <f t="shared" si="56"/>
        <v>644</v>
      </c>
      <c r="AC116" s="493">
        <f t="shared" si="52"/>
        <v>-0.15263157894736842</v>
      </c>
      <c r="AD116" s="389">
        <f t="shared" si="53"/>
        <v>-0.11901504787961696</v>
      </c>
      <c r="AE116" s="406">
        <f t="shared" si="54"/>
        <v>726.33333333333337</v>
      </c>
      <c r="AF116" s="390">
        <f t="shared" si="55"/>
        <v>4.2071197411003236E-2</v>
      </c>
      <c r="AG116" s="538"/>
      <c r="AH116" s="538"/>
      <c r="AI116" s="538"/>
      <c r="AJ116" s="538"/>
      <c r="AK116" s="12"/>
      <c r="AL116" s="12"/>
      <c r="AM116" s="12"/>
      <c r="AN116" s="12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</row>
    <row r="117" spans="1:181" ht="12.75" customHeight="1" x14ac:dyDescent="0.2">
      <c r="A117" s="662" t="s">
        <v>90</v>
      </c>
      <c r="B117" s="386"/>
      <c r="C117" s="386"/>
      <c r="D117" s="387"/>
      <c r="E117" s="387"/>
      <c r="F117" s="386"/>
      <c r="G117" s="388"/>
      <c r="H117" s="388"/>
      <c r="I117" s="388"/>
      <c r="J117" s="386"/>
      <c r="K117" s="386"/>
      <c r="L117" s="386"/>
      <c r="M117" s="386"/>
      <c r="N117" s="446">
        <f t="shared" ref="N117:Z117" si="57">+N106+N107+N110</f>
        <v>0</v>
      </c>
      <c r="O117" s="453">
        <f t="shared" si="57"/>
        <v>0</v>
      </c>
      <c r="P117" s="386">
        <f t="shared" si="57"/>
        <v>0</v>
      </c>
      <c r="Q117" s="446">
        <f t="shared" si="57"/>
        <v>0</v>
      </c>
      <c r="R117" s="406">
        <f t="shared" si="57"/>
        <v>0</v>
      </c>
      <c r="S117" s="386">
        <f t="shared" si="57"/>
        <v>0</v>
      </c>
      <c r="T117" s="386">
        <f t="shared" si="57"/>
        <v>0</v>
      </c>
      <c r="U117" s="410">
        <f t="shared" si="57"/>
        <v>0</v>
      </c>
      <c r="V117" s="410">
        <f t="shared" si="57"/>
        <v>0</v>
      </c>
      <c r="W117" s="410">
        <f t="shared" si="57"/>
        <v>3</v>
      </c>
      <c r="X117" s="410">
        <f t="shared" si="57"/>
        <v>11</v>
      </c>
      <c r="Y117" s="410">
        <f t="shared" si="57"/>
        <v>14</v>
      </c>
      <c r="Z117" s="687">
        <f t="shared" si="57"/>
        <v>23</v>
      </c>
      <c r="AA117" s="687">
        <f>+AA106+AA107+AA110</f>
        <v>16</v>
      </c>
      <c r="AB117" s="459">
        <f t="shared" ref="AB117" si="58">+AB106+AB107+AB110</f>
        <v>14</v>
      </c>
      <c r="AC117" s="493" t="str">
        <f t="shared" si="52"/>
        <v/>
      </c>
      <c r="AD117" s="389" t="str">
        <f t="shared" si="53"/>
        <v xml:space="preserve"> </v>
      </c>
      <c r="AE117" s="406">
        <f t="shared" si="54"/>
        <v>17.666666666666668</v>
      </c>
      <c r="AF117" s="390" t="str">
        <f t="shared" si="55"/>
        <v xml:space="preserve">  </v>
      </c>
      <c r="AG117" s="538"/>
      <c r="AH117" s="538"/>
      <c r="AI117" s="538"/>
      <c r="AJ117" s="538"/>
      <c r="AK117" s="12"/>
      <c r="AL117" s="12"/>
      <c r="AM117" s="12"/>
      <c r="AN117" s="12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</row>
    <row r="118" spans="1:181" ht="12.75" customHeight="1" x14ac:dyDescent="0.2">
      <c r="A118" s="662" t="s">
        <v>91</v>
      </c>
      <c r="B118" s="386"/>
      <c r="C118" s="386"/>
      <c r="D118" s="387"/>
      <c r="E118" s="387"/>
      <c r="F118" s="386"/>
      <c r="G118" s="388"/>
      <c r="H118" s="388"/>
      <c r="I118" s="388"/>
      <c r="J118" s="386"/>
      <c r="K118" s="386"/>
      <c r="L118" s="386"/>
      <c r="M118" s="386"/>
      <c r="N118" s="447">
        <f t="shared" ref="N118:Z118" si="59">+N79+N104</f>
        <v>0</v>
      </c>
      <c r="O118" s="453">
        <f t="shared" si="59"/>
        <v>0</v>
      </c>
      <c r="P118" s="386">
        <f t="shared" si="59"/>
        <v>0</v>
      </c>
      <c r="Q118" s="446">
        <f t="shared" si="59"/>
        <v>0</v>
      </c>
      <c r="R118" s="406">
        <f t="shared" si="59"/>
        <v>10</v>
      </c>
      <c r="S118" s="386">
        <f t="shared" si="59"/>
        <v>9</v>
      </c>
      <c r="T118" s="386">
        <f t="shared" si="59"/>
        <v>38</v>
      </c>
      <c r="U118" s="411">
        <f t="shared" si="59"/>
        <v>49</v>
      </c>
      <c r="V118" s="411">
        <f t="shared" si="59"/>
        <v>66</v>
      </c>
      <c r="W118" s="411">
        <f t="shared" si="59"/>
        <v>79</v>
      </c>
      <c r="X118" s="411">
        <f t="shared" si="59"/>
        <v>80</v>
      </c>
      <c r="Y118" s="411">
        <f t="shared" si="59"/>
        <v>80</v>
      </c>
      <c r="Z118" s="688">
        <f t="shared" si="59"/>
        <v>76</v>
      </c>
      <c r="AA118" s="688">
        <f>+AA79+AA104</f>
        <v>65</v>
      </c>
      <c r="AB118" s="460">
        <f t="shared" ref="AB118" si="60">+AB79+AB104</f>
        <v>63</v>
      </c>
      <c r="AC118" s="494">
        <f t="shared" si="52"/>
        <v>-0.20253164556962025</v>
      </c>
      <c r="AD118" s="389">
        <f t="shared" si="53"/>
        <v>-3.0769230769230771E-2</v>
      </c>
      <c r="AE118" s="406">
        <f t="shared" si="54"/>
        <v>68</v>
      </c>
      <c r="AF118" s="390">
        <f t="shared" si="55"/>
        <v>5.3</v>
      </c>
      <c r="AG118" s="538"/>
      <c r="AH118" s="538"/>
      <c r="AI118" s="538"/>
      <c r="AJ118" s="538"/>
      <c r="AK118" s="12"/>
      <c r="AL118" s="12"/>
      <c r="AM118" s="12"/>
      <c r="AN118" s="12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</row>
    <row r="119" spans="1:181" ht="12.75" customHeight="1" x14ac:dyDescent="0.2">
      <c r="A119" s="663" t="s">
        <v>47</v>
      </c>
      <c r="B119" s="395">
        <v>225</v>
      </c>
      <c r="C119" s="396">
        <v>228</v>
      </c>
      <c r="D119" s="397">
        <v>229</v>
      </c>
      <c r="E119" s="398">
        <v>235</v>
      </c>
      <c r="F119" s="395">
        <v>211</v>
      </c>
      <c r="G119" s="399">
        <v>227</v>
      </c>
      <c r="H119" s="257">
        <v>211</v>
      </c>
      <c r="I119" s="400">
        <v>210</v>
      </c>
      <c r="J119" s="401">
        <v>176</v>
      </c>
      <c r="K119" s="402">
        <v>140</v>
      </c>
      <c r="L119" s="395">
        <v>158</v>
      </c>
      <c r="M119" s="395">
        <v>127</v>
      </c>
      <c r="N119" s="448">
        <v>93</v>
      </c>
      <c r="O119" s="401">
        <v>103</v>
      </c>
      <c r="P119" s="451">
        <v>90</v>
      </c>
      <c r="Q119" s="714">
        <v>76</v>
      </c>
      <c r="R119" s="530">
        <v>58</v>
      </c>
      <c r="S119" s="451">
        <v>68</v>
      </c>
      <c r="T119" s="403">
        <v>91</v>
      </c>
      <c r="U119" s="403">
        <v>68</v>
      </c>
      <c r="V119" s="403">
        <v>82</v>
      </c>
      <c r="W119" s="403">
        <v>89</v>
      </c>
      <c r="X119" s="403">
        <v>83</v>
      </c>
      <c r="Y119" s="403">
        <v>70</v>
      </c>
      <c r="Z119" s="403">
        <v>70</v>
      </c>
      <c r="AA119" s="703">
        <v>62</v>
      </c>
      <c r="AB119" s="519">
        <v>23</v>
      </c>
      <c r="AC119" s="495">
        <f t="shared" si="52"/>
        <v>-0.7415730337078652</v>
      </c>
      <c r="AD119" s="407">
        <f t="shared" si="53"/>
        <v>-0.62903225806451613</v>
      </c>
      <c r="AE119" s="404">
        <f t="shared" si="54"/>
        <v>51.666666666666664</v>
      </c>
      <c r="AF119" s="408">
        <f t="shared" si="55"/>
        <v>-0.60344827586206895</v>
      </c>
      <c r="AG119" s="538"/>
      <c r="AH119" s="538"/>
      <c r="AI119" s="538"/>
      <c r="AJ119" s="538"/>
      <c r="AK119" s="12"/>
      <c r="AL119" s="12"/>
      <c r="AM119" s="12"/>
      <c r="AN119" s="12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</row>
    <row r="120" spans="1:181" ht="15" customHeight="1" thickBot="1" x14ac:dyDescent="0.25">
      <c r="A120" s="664" t="s">
        <v>62</v>
      </c>
      <c r="B120" s="373">
        <f t="shared" ref="B120:Y120" si="61">+B119+B113+B102+B98+B92+B85</f>
        <v>653</v>
      </c>
      <c r="C120" s="374">
        <f t="shared" si="61"/>
        <v>631</v>
      </c>
      <c r="D120" s="375">
        <f t="shared" si="61"/>
        <v>546</v>
      </c>
      <c r="E120" s="376">
        <f t="shared" si="61"/>
        <v>524</v>
      </c>
      <c r="F120" s="373">
        <f t="shared" si="61"/>
        <v>528</v>
      </c>
      <c r="G120" s="377">
        <f t="shared" si="61"/>
        <v>608</v>
      </c>
      <c r="H120" s="378">
        <f t="shared" si="61"/>
        <v>627</v>
      </c>
      <c r="I120" s="379">
        <f t="shared" si="61"/>
        <v>600</v>
      </c>
      <c r="J120" s="380">
        <f t="shared" si="61"/>
        <v>558</v>
      </c>
      <c r="K120" s="381">
        <f t="shared" si="61"/>
        <v>548</v>
      </c>
      <c r="L120" s="373">
        <f t="shared" si="61"/>
        <v>567</v>
      </c>
      <c r="M120" s="373">
        <f t="shared" si="61"/>
        <v>616</v>
      </c>
      <c r="N120" s="381">
        <f t="shared" si="61"/>
        <v>549</v>
      </c>
      <c r="O120" s="380">
        <f t="shared" si="61"/>
        <v>598</v>
      </c>
      <c r="P120" s="383">
        <f t="shared" si="61"/>
        <v>644</v>
      </c>
      <c r="Q120" s="381">
        <f t="shared" si="61"/>
        <v>663</v>
      </c>
      <c r="R120" s="382">
        <f t="shared" si="61"/>
        <v>632</v>
      </c>
      <c r="S120" s="383">
        <f t="shared" si="61"/>
        <v>597</v>
      </c>
      <c r="T120" s="383">
        <f t="shared" si="61"/>
        <v>723</v>
      </c>
      <c r="U120" s="383">
        <f t="shared" si="61"/>
        <v>768</v>
      </c>
      <c r="V120" s="383">
        <f t="shared" si="61"/>
        <v>849</v>
      </c>
      <c r="W120" s="383">
        <f t="shared" si="61"/>
        <v>902</v>
      </c>
      <c r="X120" s="383">
        <f t="shared" si="61"/>
        <v>890</v>
      </c>
      <c r="Y120" s="383">
        <f t="shared" si="61"/>
        <v>903</v>
      </c>
      <c r="Z120" s="686">
        <f>+Z119+Z113+Z102+Z98+Z92+Z85</f>
        <v>949</v>
      </c>
      <c r="AA120" s="225">
        <f>+AA119+AA113+AA102+AA98+AA92+AA85</f>
        <v>875</v>
      </c>
      <c r="AB120" s="382">
        <f>+AB119+AB113+AB102+AB98+AB92+AB85</f>
        <v>745</v>
      </c>
      <c r="AC120" s="496">
        <f t="shared" si="52"/>
        <v>-0.17405764966740578</v>
      </c>
      <c r="AD120" s="384">
        <f t="shared" si="53"/>
        <v>-0.14857142857142858</v>
      </c>
      <c r="AE120" s="382">
        <f t="shared" si="54"/>
        <v>856.33333333333337</v>
      </c>
      <c r="AF120" s="385">
        <f t="shared" si="55"/>
        <v>0.17879746835443039</v>
      </c>
    </row>
    <row r="121" spans="1:181" ht="13.5" thickTop="1" thickBot="1" x14ac:dyDescent="0.25">
      <c r="A121" s="665"/>
      <c r="B121" s="330"/>
      <c r="C121" s="330"/>
      <c r="D121" s="331"/>
      <c r="E121" s="331"/>
      <c r="F121" s="330"/>
      <c r="G121" s="332"/>
      <c r="H121" s="332"/>
      <c r="I121" s="332"/>
      <c r="J121" s="330"/>
      <c r="K121" s="330"/>
      <c r="L121" s="330"/>
      <c r="M121" s="330"/>
      <c r="N121" s="330"/>
      <c r="O121" s="330"/>
      <c r="P121" s="330"/>
      <c r="Q121" s="330"/>
      <c r="R121" s="330"/>
      <c r="S121" s="330"/>
      <c r="T121" s="330"/>
      <c r="U121" s="330"/>
      <c r="V121" s="330"/>
      <c r="W121" s="330"/>
      <c r="X121" s="330"/>
      <c r="Y121" s="330"/>
      <c r="Z121" s="330"/>
      <c r="AA121" s="330"/>
      <c r="AB121" s="330"/>
      <c r="AC121" s="333" t="str">
        <f t="shared" si="22"/>
        <v/>
      </c>
      <c r="AD121" s="333"/>
      <c r="AE121" s="330" t="str">
        <f t="shared" si="15"/>
        <v xml:space="preserve">  </v>
      </c>
      <c r="AF121" s="334" t="str">
        <f t="shared" si="16"/>
        <v xml:space="preserve">  </v>
      </c>
    </row>
    <row r="122" spans="1:181" ht="15" customHeight="1" thickTop="1" thickBot="1" x14ac:dyDescent="0.25">
      <c r="A122" s="666" t="s">
        <v>63</v>
      </c>
      <c r="B122" s="341" t="e">
        <f>+B120+#REF!</f>
        <v>#REF!</v>
      </c>
      <c r="C122" s="341" t="e">
        <f>+C120+#REF!</f>
        <v>#REF!</v>
      </c>
      <c r="D122" s="342" t="e">
        <f>+D120+#REF!</f>
        <v>#REF!</v>
      </c>
      <c r="E122" s="342" t="e">
        <f>+E120+#REF!</f>
        <v>#REF!</v>
      </c>
      <c r="F122" s="341" t="e">
        <f>+F120+#REF!</f>
        <v>#REF!</v>
      </c>
      <c r="G122" s="343" t="e">
        <f>+G120+#REF!</f>
        <v>#REF!</v>
      </c>
      <c r="H122" s="343" t="e">
        <f>+H120+#REF!</f>
        <v>#REF!</v>
      </c>
      <c r="I122" s="343" t="e">
        <f>+I120+#REF!</f>
        <v>#REF!</v>
      </c>
      <c r="J122" s="341" t="e">
        <f>+J120+#REF!</f>
        <v>#REF!</v>
      </c>
      <c r="K122" s="341" t="e">
        <f>+K120+#REF!</f>
        <v>#REF!</v>
      </c>
      <c r="L122" s="341" t="e">
        <f>+L120+#REF!</f>
        <v>#REF!</v>
      </c>
      <c r="M122" s="344" t="e">
        <f>+M120+#REF!</f>
        <v>#REF!</v>
      </c>
      <c r="N122" s="449" t="e">
        <f>+N120+#REF!</f>
        <v>#REF!</v>
      </c>
      <c r="O122" s="454" t="e">
        <f>+O120+#REF!</f>
        <v>#REF!</v>
      </c>
      <c r="P122" s="345" t="e">
        <f>+P120+#REF!</f>
        <v>#REF!</v>
      </c>
      <c r="Q122" s="449" t="e">
        <f>+Q120+#REF!</f>
        <v>#REF!</v>
      </c>
      <c r="R122" s="347" t="e">
        <f>+R120+#REF!</f>
        <v>#REF!</v>
      </c>
      <c r="S122" s="715" t="e">
        <f>+S120+#REF!</f>
        <v>#REF!</v>
      </c>
      <c r="T122" s="341" t="e">
        <f>+T120+#REF!</f>
        <v>#REF!</v>
      </c>
      <c r="U122" s="341" t="e">
        <f>+U120+#REF!</f>
        <v>#REF!</v>
      </c>
      <c r="V122" s="341" t="e">
        <f>+V120+#REF!</f>
        <v>#REF!</v>
      </c>
      <c r="W122" s="341" t="e">
        <f>+W120+#REF!</f>
        <v>#REF!</v>
      </c>
      <c r="X122" s="341" t="e">
        <f>+X120+#REF!</f>
        <v>#REF!</v>
      </c>
      <c r="Y122" s="341" t="e">
        <f>+Y120+#REF!</f>
        <v>#REF!</v>
      </c>
      <c r="Z122" s="344" t="e">
        <f>+Z120+#REF!</f>
        <v>#REF!</v>
      </c>
      <c r="AA122" s="702" t="e">
        <f>+AA120+#REF!</f>
        <v>#REF!</v>
      </c>
      <c r="AB122" s="347" t="e">
        <f>+AB120+#REF!</f>
        <v>#REF!</v>
      </c>
      <c r="AC122" s="497" t="e">
        <f t="shared" ref="AC122" si="62">IF(AB122&gt;20,(AB122-W122)/W122,"")</f>
        <v>#REF!</v>
      </c>
      <c r="AD122" s="346" t="e">
        <f t="shared" ref="AD122" si="63">IF(AB122&gt;20,(AB122-AA122)/AA122," ")</f>
        <v>#REF!</v>
      </c>
      <c r="AE122" s="347" t="e">
        <f t="shared" ref="AE122" si="64">IF(Z122=0,"  ",IF(Z122=0,"  ",AVERAGE(Z122:AB122)))</f>
        <v>#REF!</v>
      </c>
      <c r="AF122" s="348" t="e">
        <f t="shared" ref="AF122" si="65">IF(R122=0,"  ",IF(AB122&gt;20,(AB122-R122)/R122," "))</f>
        <v>#REF!</v>
      </c>
    </row>
    <row r="123" spans="1:181" ht="12.75" thickTop="1" x14ac:dyDescent="0.2">
      <c r="A123" s="667" t="s">
        <v>118</v>
      </c>
      <c r="B123" s="335"/>
      <c r="C123" s="335"/>
      <c r="D123" s="668"/>
      <c r="E123" s="668"/>
      <c r="F123" s="669"/>
      <c r="G123" s="669"/>
      <c r="H123" s="670"/>
      <c r="I123" s="670"/>
      <c r="J123" s="670"/>
      <c r="K123" s="671"/>
      <c r="L123" s="672"/>
      <c r="M123" s="745"/>
      <c r="N123" s="745"/>
      <c r="O123" s="745"/>
      <c r="P123" s="745"/>
      <c r="Q123" s="745"/>
      <c r="R123" s="671"/>
      <c r="S123" s="671"/>
      <c r="T123" s="671"/>
      <c r="U123" s="671"/>
      <c r="V123" s="671"/>
      <c r="W123" s="671"/>
      <c r="X123" s="671"/>
      <c r="Y123" s="671"/>
      <c r="Z123" s="671"/>
      <c r="AA123" s="671"/>
      <c r="AB123" s="671"/>
      <c r="AC123" s="673"/>
      <c r="AD123" s="674"/>
      <c r="AE123" s="675"/>
      <c r="AF123" s="676"/>
    </row>
    <row r="124" spans="1:181" x14ac:dyDescent="0.2">
      <c r="A124" s="667" t="s">
        <v>119</v>
      </c>
      <c r="B124" s="677"/>
      <c r="C124" s="677"/>
      <c r="D124" s="678"/>
      <c r="E124" s="678"/>
      <c r="F124" s="335"/>
      <c r="G124" s="335"/>
      <c r="H124" s="679"/>
      <c r="I124" s="679"/>
      <c r="J124" s="680"/>
      <c r="K124" s="679"/>
      <c r="L124" s="681"/>
      <c r="M124" s="679"/>
      <c r="N124" s="679"/>
      <c r="O124" s="682"/>
      <c r="P124" s="682"/>
      <c r="Q124" s="682"/>
      <c r="R124" s="682"/>
      <c r="S124" s="682"/>
      <c r="T124" s="682"/>
      <c r="U124" s="682"/>
      <c r="V124" s="682"/>
      <c r="W124" s="682"/>
      <c r="X124" s="682"/>
      <c r="Y124" s="682"/>
      <c r="Z124" s="682"/>
      <c r="AA124" s="682"/>
      <c r="AB124" s="682"/>
      <c r="AC124" s="673"/>
      <c r="AD124" s="674"/>
      <c r="AE124" s="673"/>
    </row>
    <row r="125" spans="1:181" ht="14.25" x14ac:dyDescent="0.2">
      <c r="A125" s="683" t="s">
        <v>127</v>
      </c>
      <c r="X125" s="339"/>
      <c r="Y125" s="339"/>
      <c r="Z125" s="339"/>
      <c r="AA125" s="339"/>
      <c r="AB125" s="339"/>
    </row>
    <row r="126" spans="1:181" ht="15" x14ac:dyDescent="0.25">
      <c r="A126" s="683" t="s">
        <v>126</v>
      </c>
    </row>
    <row r="127" spans="1:181" x14ac:dyDescent="0.2">
      <c r="A127" s="683"/>
    </row>
  </sheetData>
  <mergeCells count="3">
    <mergeCell ref="A2:AF2"/>
    <mergeCell ref="A67:AF67"/>
    <mergeCell ref="M123:Q123"/>
  </mergeCells>
  <printOptions horizontalCentered="1"/>
  <pageMargins left="0.2" right="0.2" top="0.5" bottom="0.5" header="0.67" footer="0.25"/>
  <pageSetup scale="80" orientation="portrait" r:id="rId1"/>
  <headerFooter alignWithMargins="0">
    <oddFooter>&amp;L&amp;"Times New Roman,Regular"&amp;8Source: Fall EIS File&amp;C&amp;"Times New Roman,Bold"&amp;11 C-1.0&amp;R&amp;P of &amp;N</oddFooter>
  </headerFooter>
  <rowBreaks count="1" manualBreakCount="1">
    <brk id="65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C-1.0 </vt:lpstr>
      <vt:lpstr>C-1.0 - programs ranked</vt:lpstr>
      <vt:lpstr>'C-1.0 '!Print_Area</vt:lpstr>
      <vt:lpstr>'C-1.0 - programs ranked'!Print_Area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Maureen Belich</cp:lastModifiedBy>
  <cp:lastPrinted>2022-10-07T14:34:51Z</cp:lastPrinted>
  <dcterms:created xsi:type="dcterms:W3CDTF">2000-10-04T12:37:55Z</dcterms:created>
  <dcterms:modified xsi:type="dcterms:W3CDTF">2023-10-09T13:06:22Z</dcterms:modified>
</cp:coreProperties>
</file>