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stRes\FACTBOOK\2022-23\"/>
    </mc:Choice>
  </mc:AlternateContent>
  <xr:revisionPtr revIDLastSave="0" documentId="13_ncr:1_{A0019B2E-B5C0-4A86-82AA-D342CCA26525}" xr6:coauthVersionLast="36" xr6:coauthVersionMax="36" xr10:uidLastSave="{00000000-0000-0000-0000-000000000000}"/>
  <bookViews>
    <workbookView xWindow="3405" yWindow="2610" windowWidth="9690" windowHeight="5970" xr2:uid="{00000000-000D-0000-FFFF-FFFF00000000}"/>
  </bookViews>
  <sheets>
    <sheet name="B-9.0" sheetId="1" r:id="rId1"/>
    <sheet name="B-9.0 MD-EastShore" sheetId="3" r:id="rId2"/>
  </sheets>
  <definedNames>
    <definedName name="_xlnm.Print_Area" localSheetId="0">'B-9.0'!$A$1:$AF$63</definedName>
    <definedName name="_xlnm.Print_Area" localSheetId="1">'B-9.0 MD-EastShore'!$A$1:$AG$25</definedName>
  </definedNames>
  <calcPr calcId="191029"/>
</workbook>
</file>

<file path=xl/calcChain.xml><?xml version="1.0" encoding="utf-8"?>
<calcChain xmlns="http://schemas.openxmlformats.org/spreadsheetml/2006/main">
  <c r="AF17" i="3" l="1"/>
  <c r="AF16" i="3"/>
  <c r="AF15" i="3"/>
  <c r="AF14" i="3"/>
  <c r="AF13" i="3"/>
  <c r="AF12" i="3"/>
  <c r="AF11" i="3"/>
  <c r="AF10" i="3"/>
  <c r="AF9" i="3"/>
  <c r="AF8" i="3"/>
  <c r="AF6" i="3"/>
  <c r="AE16" i="3"/>
  <c r="AE15" i="3"/>
  <c r="AE14" i="3"/>
  <c r="AE13" i="3"/>
  <c r="AE12" i="3"/>
  <c r="AE11" i="3"/>
  <c r="AE10" i="3"/>
  <c r="AE9" i="3"/>
  <c r="AE8" i="3"/>
  <c r="AE6" i="3"/>
  <c r="AD6" i="3"/>
  <c r="AD16" i="3"/>
  <c r="AD15" i="3"/>
  <c r="AD14" i="3"/>
  <c r="AD13" i="3"/>
  <c r="AD12" i="3"/>
  <c r="AD11" i="3"/>
  <c r="AD10" i="3"/>
  <c r="AD9" i="3"/>
  <c r="AD8" i="3"/>
  <c r="AD17" i="3" s="1"/>
  <c r="C49" i="1"/>
  <c r="C44" i="1"/>
  <c r="C41" i="1"/>
  <c r="AI27" i="1"/>
  <c r="AJ22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3" i="1"/>
  <c r="AJ24" i="1"/>
  <c r="AJ25" i="1"/>
  <c r="AJ26" i="1"/>
  <c r="AJ27" i="1"/>
  <c r="AJ28" i="1"/>
  <c r="AJ29" i="1"/>
  <c r="AJ30" i="1"/>
  <c r="AJ31" i="1"/>
  <c r="AJ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8" i="1"/>
  <c r="AI29" i="1"/>
  <c r="AI30" i="1"/>
  <c r="AI31" i="1"/>
  <c r="AI8" i="1"/>
  <c r="AF45" i="1"/>
  <c r="AF44" i="1"/>
  <c r="AF43" i="1"/>
  <c r="AF42" i="1"/>
  <c r="AD45" i="1"/>
  <c r="AD44" i="1"/>
  <c r="AD43" i="1"/>
  <c r="AD42" i="1"/>
  <c r="AB45" i="1"/>
  <c r="AB44" i="1"/>
  <c r="AB43" i="1"/>
  <c r="AB42" i="1"/>
  <c r="AC45" i="1"/>
  <c r="AC44" i="1"/>
  <c r="AC43" i="1"/>
  <c r="AC42" i="1"/>
  <c r="AE45" i="1"/>
  <c r="AE44" i="1"/>
  <c r="AE43" i="1"/>
  <c r="AE42" i="1"/>
  <c r="AA45" i="1"/>
  <c r="AA44" i="1"/>
  <c r="AA43" i="1"/>
  <c r="AA42" i="1"/>
  <c r="AF36" i="1"/>
  <c r="AF35" i="1"/>
  <c r="AF34" i="1"/>
  <c r="AF33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E32" i="1"/>
  <c r="AD18" i="3" l="1"/>
  <c r="AE37" i="1"/>
  <c r="AE6" i="1" l="1"/>
  <c r="Y37" i="1" l="1"/>
  <c r="AA37" i="1"/>
  <c r="AB37" i="1"/>
  <c r="AC37" i="1"/>
  <c r="AD37" i="1"/>
  <c r="Z37" i="1"/>
  <c r="AG30" i="1"/>
  <c r="AG37" i="1" l="1"/>
  <c r="AA18" i="3" l="1"/>
  <c r="AA24" i="3"/>
  <c r="AB24" i="3"/>
  <c r="AC16" i="3"/>
  <c r="AC15" i="3"/>
  <c r="AC14" i="3"/>
  <c r="AC13" i="3"/>
  <c r="AC12" i="3"/>
  <c r="AC11" i="3"/>
  <c r="AC10" i="3"/>
  <c r="AC9" i="3"/>
  <c r="AC8" i="3"/>
  <c r="AD32" i="1"/>
  <c r="AD6" i="1" l="1"/>
  <c r="AC17" i="3"/>
  <c r="AC32" i="1"/>
  <c r="AC6" i="1" s="1"/>
  <c r="AC6" i="3" s="1"/>
  <c r="AC18" i="3" l="1"/>
  <c r="AC22" i="3"/>
  <c r="AB17" i="3"/>
  <c r="AB18" i="3" s="1"/>
  <c r="AB33" i="1"/>
  <c r="AB32" i="1"/>
  <c r="AE17" i="3" l="1"/>
  <c r="AB6" i="1"/>
  <c r="Z18" i="3"/>
  <c r="R18" i="3"/>
  <c r="V18" i="3"/>
  <c r="S18" i="3"/>
  <c r="K18" i="3"/>
  <c r="S17" i="3"/>
  <c r="T17" i="3"/>
  <c r="T18" i="3" s="1"/>
  <c r="U17" i="3"/>
  <c r="U18" i="3" s="1"/>
  <c r="V17" i="3"/>
  <c r="W17" i="3"/>
  <c r="W18" i="3" s="1"/>
  <c r="X17" i="3"/>
  <c r="X18" i="3" s="1"/>
  <c r="Y17" i="3"/>
  <c r="Y18" i="3" s="1"/>
  <c r="Z17" i="3"/>
  <c r="AA17" i="3"/>
  <c r="R17" i="3"/>
  <c r="K17" i="3"/>
  <c r="AC24" i="3" l="1"/>
  <c r="AC23" i="3"/>
  <c r="X47" i="1"/>
  <c r="AE18" i="3" l="1"/>
  <c r="Z32" i="1"/>
  <c r="Z6" i="1" s="1"/>
  <c r="Y32" i="1" l="1"/>
  <c r="Y6" i="1" s="1"/>
  <c r="X32" i="1" l="1"/>
  <c r="X6" i="1" s="1"/>
  <c r="AA32" i="1"/>
  <c r="W32" i="1"/>
  <c r="V32" i="1"/>
  <c r="U32" i="1"/>
  <c r="T32" i="1"/>
  <c r="S32" i="1"/>
  <c r="R32" i="1"/>
  <c r="R6" i="1" s="1"/>
  <c r="Q32" i="1"/>
  <c r="P32" i="1"/>
  <c r="P6" i="1" s="1"/>
  <c r="O32" i="1"/>
  <c r="N32" i="1"/>
  <c r="N6" i="1" s="1"/>
  <c r="M32" i="1"/>
  <c r="M6" i="1" s="1"/>
  <c r="L32" i="1"/>
  <c r="L6" i="1" s="1"/>
  <c r="K32" i="1"/>
  <c r="K6" i="1" s="1"/>
  <c r="J32" i="1"/>
  <c r="J6" i="1" s="1"/>
  <c r="I32" i="1"/>
  <c r="I6" i="1" s="1"/>
  <c r="H32" i="1"/>
  <c r="H6" i="1" s="1"/>
  <c r="G32" i="1"/>
  <c r="G6" i="1" s="1"/>
  <c r="F32" i="1"/>
  <c r="F6" i="1" s="1"/>
  <c r="E32" i="1"/>
  <c r="E6" i="1" s="1"/>
  <c r="U6" i="1" l="1"/>
  <c r="AF6" i="1" s="1"/>
  <c r="AF32" i="1"/>
  <c r="AC46" i="1"/>
  <c r="T6" i="1"/>
  <c r="S6" i="1"/>
  <c r="V6" i="1"/>
  <c r="Q6" i="1"/>
  <c r="AA6" i="1"/>
  <c r="AA46" i="1" l="1"/>
  <c r="C45" i="1"/>
  <c r="C43" i="1"/>
  <c r="C48" i="1"/>
  <c r="C47" i="1"/>
  <c r="C46" i="1"/>
  <c r="C50" i="1"/>
  <c r="W33" i="1"/>
  <c r="X46" i="1" l="1"/>
  <c r="W6" i="1"/>
  <c r="O33" i="1"/>
  <c r="K38" i="1" l="1"/>
  <c r="O6" i="1"/>
  <c r="C42" i="1"/>
  <c r="C51" i="1" l="1"/>
  <c r="M46" i="1"/>
  <c r="O46" i="1"/>
  <c r="AF46" i="1" l="1"/>
</calcChain>
</file>

<file path=xl/sharedStrings.xml><?xml version="1.0" encoding="utf-8"?>
<sst xmlns="http://schemas.openxmlformats.org/spreadsheetml/2006/main" count="97" uniqueCount="61">
  <si>
    <t>Fall Semesters</t>
  </si>
  <si>
    <t>Total Headcount</t>
  </si>
  <si>
    <t>Allegany</t>
  </si>
  <si>
    <t>Anne Arundel</t>
  </si>
  <si>
    <t>Baltimore</t>
  </si>
  <si>
    <t>Baltimore City</t>
  </si>
  <si>
    <t>Calvert</t>
  </si>
  <si>
    <t>Carroll</t>
  </si>
  <si>
    <t>Charles</t>
  </si>
  <si>
    <t>Frederick</t>
  </si>
  <si>
    <t>Garrett</t>
  </si>
  <si>
    <t>Harford</t>
  </si>
  <si>
    <t>Howard</t>
  </si>
  <si>
    <t>Montgomery</t>
  </si>
  <si>
    <t>Prince George's</t>
  </si>
  <si>
    <t>St. Mary's</t>
  </si>
  <si>
    <t>Washington</t>
  </si>
  <si>
    <t>Wicomico</t>
  </si>
  <si>
    <t>Worcester</t>
  </si>
  <si>
    <t>Total for MD</t>
  </si>
  <si>
    <t>Out-of-State</t>
  </si>
  <si>
    <t xml:space="preserve"> </t>
  </si>
  <si>
    <t>Region</t>
  </si>
  <si>
    <t>% of Total</t>
  </si>
  <si>
    <t>Eastern Shore</t>
  </si>
  <si>
    <t>Western Shore</t>
  </si>
  <si>
    <t>Table 7:</t>
  </si>
  <si>
    <t>Count</t>
  </si>
  <si>
    <t>Figure 9:</t>
  </si>
  <si>
    <t>Nonresident Alien</t>
  </si>
  <si>
    <t>TOTAL</t>
  </si>
  <si>
    <t>10-yr chng</t>
  </si>
  <si>
    <t>Figure 9</t>
  </si>
  <si>
    <t>Caroline (Eastern Shore)</t>
  </si>
  <si>
    <t>Cecil (Eastern Shore)</t>
  </si>
  <si>
    <t>Dorchester (Eastern Shore)</t>
  </si>
  <si>
    <t>Kent (Eastern Shore)</t>
  </si>
  <si>
    <t>Queen Anne's (Eastern Shore)</t>
  </si>
  <si>
    <t>Somerset (Eastern Shore)</t>
  </si>
  <si>
    <t>Wicomico (Eastern Shore)</t>
  </si>
  <si>
    <t>Worcester (Eastern Shore)</t>
  </si>
  <si>
    <t>Talbot (Eastern Shore)</t>
  </si>
  <si>
    <t>Rank</t>
  </si>
  <si>
    <t>% of total</t>
  </si>
  <si>
    <t>Total</t>
  </si>
  <si>
    <t>Primary Feeder Counties &amp;</t>
  </si>
  <si>
    <t>Percentages based on MD Total</t>
  </si>
  <si>
    <t>NRA/Foreign address</t>
  </si>
  <si>
    <t>Other Foreign Address</t>
  </si>
  <si>
    <t>Armed Forces Europe or Pacific</t>
  </si>
  <si>
    <t>Non-MD</t>
  </si>
  <si>
    <t xml:space="preserve">Talbot County </t>
  </si>
  <si>
    <t>Undergraduate</t>
  </si>
  <si>
    <t>Graduate</t>
  </si>
  <si>
    <t>Student Headcount</t>
  </si>
  <si>
    <t xml:space="preserve">%age </t>
  </si>
  <si>
    <t>Total SU</t>
  </si>
  <si>
    <t>Eastern Shore Enrollment Total</t>
  </si>
  <si>
    <t>Eastern Shore Enrollment Percentage</t>
  </si>
  <si>
    <r>
      <t xml:space="preserve">Total </t>
    </r>
    <r>
      <rPr>
        <b/>
        <i/>
        <sz val="11"/>
        <rFont val="Times New Roman"/>
        <family val="1"/>
      </rPr>
      <t>Institutional</t>
    </r>
    <r>
      <rPr>
        <b/>
        <sz val="11"/>
        <rFont val="Times New Roman"/>
        <family val="1"/>
      </rPr>
      <t xml:space="preserve"> Enrollment by County of Residence:  2012, 2017-2022</t>
    </r>
  </si>
  <si>
    <r>
      <t xml:space="preserve">Enrollment (Undegraduate and Graduate) by </t>
    </r>
    <r>
      <rPr>
        <b/>
        <i/>
        <sz val="11"/>
        <rFont val="Calibri"/>
        <family val="2"/>
        <scheme val="minor"/>
      </rPr>
      <t>EASTERN SHOR</t>
    </r>
    <r>
      <rPr>
        <b/>
        <sz val="11"/>
        <rFont val="Calibri"/>
        <family val="2"/>
        <scheme val="minor"/>
      </rPr>
      <t>E County of Residence:  2012, 2017-2022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</si>
</sst>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_);_(* \(#,##0\);_(* &quot;-&quot;??_);_(@_)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8"/>
      <name val="Times New Roman"/>
      <family val="1"/>
    </font>
    <font>
      <sz val="6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10"/>
      <color indexed="9"/>
      <name val="Arial"/>
      <family val="2"/>
    </font>
    <font>
      <sz val="10"/>
      <name val="Arial"/>
      <family val="2"/>
    </font>
    <font>
      <sz val="7"/>
      <name val="Times New Roman"/>
      <family val="1"/>
    </font>
    <font>
      <b/>
      <sz val="9"/>
      <name val="Arial"/>
      <family val="2"/>
    </font>
    <font>
      <b/>
      <sz val="10"/>
      <name val="Times New Roman"/>
      <family val="1"/>
    </font>
    <font>
      <b/>
      <sz val="9"/>
      <color indexed="9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sz val="9"/>
      <color indexed="9"/>
      <name val="Times New Roman"/>
      <family val="1"/>
    </font>
    <font>
      <sz val="9"/>
      <color indexed="9"/>
      <name val="Times New Roman"/>
      <family val="1"/>
    </font>
    <font>
      <sz val="9"/>
      <name val="Arial"/>
      <family val="2"/>
    </font>
    <font>
      <b/>
      <sz val="10"/>
      <color indexed="9"/>
      <name val="Times New Roman"/>
      <family val="1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sz val="8"/>
      <color indexed="63"/>
      <name val="Times New Roman"/>
      <family val="1"/>
    </font>
    <font>
      <sz val="9"/>
      <color indexed="63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 tint="-0.1499984740745262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  <xf numFmtId="0" fontId="1" fillId="0" borderId="0"/>
  </cellStyleXfs>
  <cellXfs count="412">
    <xf numFmtId="0" fontId="0" fillId="0" borderId="0" xfId="0"/>
    <xf numFmtId="41" fontId="13" fillId="2" borderId="0" xfId="0" applyNumberFormat="1" applyFont="1" applyFill="1" applyBorder="1" applyAlignment="1">
      <alignment horizontal="right"/>
    </xf>
    <xf numFmtId="41" fontId="7" fillId="2" borderId="0" xfId="0" applyNumberFormat="1" applyFont="1" applyFill="1" applyBorder="1" applyAlignment="1">
      <alignment horizontal="right"/>
    </xf>
    <xf numFmtId="41" fontId="9" fillId="3" borderId="1" xfId="0" applyNumberFormat="1" applyFont="1" applyFill="1" applyBorder="1" applyAlignment="1">
      <alignment horizontal="right"/>
    </xf>
    <xf numFmtId="41" fontId="15" fillId="2" borderId="0" xfId="0" applyNumberFormat="1" applyFont="1" applyFill="1" applyBorder="1" applyAlignment="1">
      <alignment horizontal="right"/>
    </xf>
    <xf numFmtId="0" fontId="20" fillId="2" borderId="0" xfId="0" applyFont="1" applyFill="1" applyBorder="1"/>
    <xf numFmtId="0" fontId="11" fillId="2" borderId="0" xfId="0" applyFont="1" applyFill="1" applyBorder="1"/>
    <xf numFmtId="0" fontId="21" fillId="2" borderId="0" xfId="0" applyFont="1" applyFill="1" applyBorder="1"/>
    <xf numFmtId="0" fontId="15" fillId="2" borderId="0" xfId="0" applyFont="1" applyFill="1" applyBorder="1"/>
    <xf numFmtId="0" fontId="9" fillId="3" borderId="1" xfId="0" applyFont="1" applyFill="1" applyBorder="1"/>
    <xf numFmtId="41" fontId="9" fillId="2" borderId="0" xfId="0" applyNumberFormat="1" applyFont="1" applyFill="1" applyBorder="1" applyAlignment="1">
      <alignment horizontal="right"/>
    </xf>
    <xf numFmtId="41" fontId="9" fillId="4" borderId="1" xfId="0" applyNumberFormat="1" applyFont="1" applyFill="1" applyBorder="1" applyAlignment="1">
      <alignment horizontal="right"/>
    </xf>
    <xf numFmtId="0" fontId="2" fillId="2" borderId="0" xfId="0" applyFont="1" applyFill="1" applyBorder="1"/>
    <xf numFmtId="41" fontId="15" fillId="2" borderId="2" xfId="0" applyNumberFormat="1" applyFont="1" applyFill="1" applyBorder="1" applyAlignment="1">
      <alignment horizontal="right"/>
    </xf>
    <xf numFmtId="0" fontId="18" fillId="2" borderId="0" xfId="0" applyFont="1" applyFill="1" applyBorder="1"/>
    <xf numFmtId="0" fontId="21" fillId="2" borderId="3" xfId="0" applyFont="1" applyFill="1" applyBorder="1"/>
    <xf numFmtId="41" fontId="15" fillId="2" borderId="3" xfId="0" applyNumberFormat="1" applyFont="1" applyFill="1" applyBorder="1" applyAlignment="1">
      <alignment horizontal="right"/>
    </xf>
    <xf numFmtId="0" fontId="2" fillId="3" borderId="4" xfId="0" applyFont="1" applyFill="1" applyBorder="1"/>
    <xf numFmtId="41" fontId="9" fillId="3" borderId="4" xfId="0" applyNumberFormat="1" applyFont="1" applyFill="1" applyBorder="1" applyAlignment="1">
      <alignment horizontal="right"/>
    </xf>
    <xf numFmtId="41" fontId="9" fillId="3" borderId="5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21" fillId="2" borderId="7" xfId="0" applyFont="1" applyFill="1" applyBorder="1"/>
    <xf numFmtId="0" fontId="18" fillId="3" borderId="9" xfId="0" applyFont="1" applyFill="1" applyBorder="1"/>
    <xf numFmtId="0" fontId="18" fillId="3" borderId="4" xfId="0" applyFont="1" applyFill="1" applyBorder="1"/>
    <xf numFmtId="0" fontId="21" fillId="2" borderId="0" xfId="0" applyFont="1" applyFill="1"/>
    <xf numFmtId="41" fontId="15" fillId="2" borderId="0" xfId="0" applyNumberFormat="1" applyFont="1" applyFill="1" applyAlignment="1">
      <alignment horizontal="right"/>
    </xf>
    <xf numFmtId="0" fontId="21" fillId="5" borderId="7" xfId="0" applyFont="1" applyFill="1" applyBorder="1"/>
    <xf numFmtId="0" fontId="21" fillId="5" borderId="0" xfId="0" applyFont="1" applyFill="1" applyBorder="1"/>
    <xf numFmtId="0" fontId="11" fillId="5" borderId="0" xfId="0" applyFont="1" applyFill="1" applyBorder="1"/>
    <xf numFmtId="41" fontId="15" fillId="5" borderId="0" xfId="0" applyNumberFormat="1" applyFont="1" applyFill="1" applyBorder="1" applyAlignment="1">
      <alignment horizontal="right"/>
    </xf>
    <xf numFmtId="41" fontId="15" fillId="5" borderId="2" xfId="0" applyNumberFormat="1" applyFont="1" applyFill="1" applyBorder="1" applyAlignment="1">
      <alignment horizontal="right"/>
    </xf>
    <xf numFmtId="0" fontId="21" fillId="5" borderId="3" xfId="0" applyFont="1" applyFill="1" applyBorder="1"/>
    <xf numFmtId="41" fontId="15" fillId="5" borderId="3" xfId="0" applyNumberFormat="1" applyFont="1" applyFill="1" applyBorder="1" applyAlignment="1">
      <alignment horizontal="right"/>
    </xf>
    <xf numFmtId="41" fontId="15" fillId="5" borderId="0" xfId="0" applyNumberFormat="1" applyFont="1" applyFill="1" applyAlignment="1">
      <alignment horizontal="right"/>
    </xf>
    <xf numFmtId="0" fontId="0" fillId="2" borderId="0" xfId="0" applyFill="1" applyBorder="1"/>
    <xf numFmtId="41" fontId="19" fillId="2" borderId="0" xfId="0" applyNumberFormat="1" applyFont="1" applyFill="1" applyBorder="1" applyAlignment="1"/>
    <xf numFmtId="41" fontId="34" fillId="2" borderId="0" xfId="0" applyNumberFormat="1" applyFont="1" applyFill="1" applyBorder="1"/>
    <xf numFmtId="41" fontId="14" fillId="2" borderId="0" xfId="0" applyNumberFormat="1" applyFont="1" applyFill="1"/>
    <xf numFmtId="41" fontId="24" fillId="2" borderId="0" xfId="0" applyNumberFormat="1" applyFont="1" applyFill="1" applyBorder="1"/>
    <xf numFmtId="41" fontId="24" fillId="2" borderId="0" xfId="0" applyNumberFormat="1" applyFont="1" applyFill="1" applyBorder="1" applyAlignment="1"/>
    <xf numFmtId="0" fontId="32" fillId="2" borderId="0" xfId="0" applyFont="1" applyFill="1"/>
    <xf numFmtId="0" fontId="28" fillId="2" borderId="0" xfId="0" applyFont="1" applyFill="1"/>
    <xf numFmtId="0" fontId="0" fillId="2" borderId="0" xfId="0" applyFill="1"/>
    <xf numFmtId="0" fontId="23" fillId="2" borderId="0" xfId="0" applyFont="1" applyFill="1" applyBorder="1"/>
    <xf numFmtId="0" fontId="22" fillId="2" borderId="0" xfId="0" applyFont="1" applyFill="1" applyBorder="1"/>
    <xf numFmtId="166" fontId="32" fillId="2" borderId="0" xfId="0" applyNumberFormat="1" applyFont="1" applyFill="1" applyBorder="1"/>
    <xf numFmtId="0" fontId="33" fillId="2" borderId="0" xfId="0" applyFont="1" applyFill="1" applyBorder="1"/>
    <xf numFmtId="0" fontId="13" fillId="2" borderId="0" xfId="0" applyFont="1" applyFill="1" applyBorder="1"/>
    <xf numFmtId="0" fontId="11" fillId="2" borderId="3" xfId="0" applyFont="1" applyFill="1" applyBorder="1"/>
    <xf numFmtId="0" fontId="16" fillId="2" borderId="0" xfId="0" applyFont="1" applyFill="1" applyAlignment="1">
      <alignment horizontal="right"/>
    </xf>
    <xf numFmtId="0" fontId="16" fillId="2" borderId="0" xfId="0" applyFont="1" applyFill="1"/>
    <xf numFmtId="0" fontId="6" fillId="2" borderId="0" xfId="0" applyFont="1" applyFill="1" applyBorder="1"/>
    <xf numFmtId="41" fontId="6" fillId="2" borderId="0" xfId="0" applyNumberFormat="1" applyFont="1" applyFill="1" applyBorder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0" fontId="10" fillId="2" borderId="1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4" fontId="26" fillId="2" borderId="2" xfId="0" applyNumberFormat="1" applyFont="1" applyFill="1" applyBorder="1" applyAlignment="1"/>
    <xf numFmtId="0" fontId="10" fillId="2" borderId="1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164" fontId="26" fillId="2" borderId="12" xfId="0" applyNumberFormat="1" applyFont="1" applyFill="1" applyBorder="1" applyAlignment="1"/>
    <xf numFmtId="0" fontId="17" fillId="2" borderId="13" xfId="0" applyFont="1" applyFill="1" applyBorder="1" applyAlignment="1">
      <alignment horizontal="right"/>
    </xf>
    <xf numFmtId="0" fontId="17" fillId="2" borderId="14" xfId="0" applyFont="1" applyFill="1" applyBorder="1"/>
    <xf numFmtId="164" fontId="17" fillId="2" borderId="15" xfId="0" applyNumberFormat="1" applyFont="1" applyFill="1" applyBorder="1"/>
    <xf numFmtId="1" fontId="6" fillId="2" borderId="0" xfId="0" applyNumberFormat="1" applyFont="1" applyFill="1" applyBorder="1" applyAlignment="1">
      <alignment horizontal="right"/>
    </xf>
    <xf numFmtId="0" fontId="2" fillId="2" borderId="0" xfId="0" applyFont="1" applyFill="1"/>
    <xf numFmtId="0" fontId="5" fillId="2" borderId="0" xfId="0" applyFont="1" applyFill="1" applyAlignment="1">
      <alignment horizontal="center"/>
    </xf>
    <xf numFmtId="0" fontId="0" fillId="2" borderId="3" xfId="0" applyFill="1" applyBorder="1"/>
    <xf numFmtId="0" fontId="18" fillId="2" borderId="9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9" fillId="2" borderId="16" xfId="0" applyFont="1" applyFill="1" applyBorder="1" applyAlignment="1">
      <alignment horizontal="right"/>
    </xf>
    <xf numFmtId="0" fontId="15" fillId="2" borderId="0" xfId="0" applyFont="1" applyFill="1"/>
    <xf numFmtId="0" fontId="9" fillId="2" borderId="0" xfId="0" applyFont="1" applyFill="1" applyBorder="1"/>
    <xf numFmtId="0" fontId="9" fillId="2" borderId="17" xfId="0" applyFont="1" applyFill="1" applyBorder="1"/>
    <xf numFmtId="0" fontId="18" fillId="2" borderId="7" xfId="0" applyFont="1" applyFill="1" applyBorder="1"/>
    <xf numFmtId="0" fontId="18" fillId="2" borderId="0" xfId="0" applyFont="1" applyFill="1"/>
    <xf numFmtId="0" fontId="27" fillId="2" borderId="0" xfId="0" applyFont="1" applyFill="1" applyBorder="1"/>
    <xf numFmtId="41" fontId="9" fillId="2" borderId="2" xfId="0" applyNumberFormat="1" applyFont="1" applyFill="1" applyBorder="1" applyAlignment="1">
      <alignment horizontal="right"/>
    </xf>
    <xf numFmtId="41" fontId="9" fillId="2" borderId="0" xfId="0" applyNumberFormat="1" applyFont="1" applyFill="1" applyAlignment="1">
      <alignment horizontal="right"/>
    </xf>
    <xf numFmtId="0" fontId="12" fillId="2" borderId="0" xfId="0" applyFont="1" applyFill="1" applyBorder="1"/>
    <xf numFmtId="41" fontId="0" fillId="2" borderId="0" xfId="0" applyNumberFormat="1" applyFill="1" applyBorder="1"/>
    <xf numFmtId="0" fontId="17" fillId="2" borderId="18" xfId="0" applyFont="1" applyFill="1" applyBorder="1"/>
    <xf numFmtId="0" fontId="15" fillId="2" borderId="19" xfId="0" applyFont="1" applyFill="1" applyBorder="1"/>
    <xf numFmtId="41" fontId="15" fillId="2" borderId="19" xfId="0" applyNumberFormat="1" applyFont="1" applyFill="1" applyBorder="1"/>
    <xf numFmtId="41" fontId="15" fillId="2" borderId="20" xfId="0" applyNumberFormat="1" applyFont="1" applyFill="1" applyBorder="1"/>
    <xf numFmtId="41" fontId="15" fillId="2" borderId="21" xfId="0" applyNumberFormat="1" applyFont="1" applyFill="1" applyBorder="1"/>
    <xf numFmtId="41" fontId="9" fillId="8" borderId="1" xfId="0" applyNumberFormat="1" applyFont="1" applyFill="1" applyBorder="1" applyAlignment="1">
      <alignment horizontal="right"/>
    </xf>
    <xf numFmtId="41" fontId="9" fillId="9" borderId="6" xfId="0" applyNumberFormat="1" applyFont="1" applyFill="1" applyBorder="1" applyAlignment="1">
      <alignment horizontal="right"/>
    </xf>
    <xf numFmtId="0" fontId="15" fillId="2" borderId="2" xfId="0" applyFont="1" applyFill="1" applyBorder="1"/>
    <xf numFmtId="0" fontId="35" fillId="2" borderId="0" xfId="0" applyNumberFormat="1" applyFont="1" applyFill="1"/>
    <xf numFmtId="41" fontId="15" fillId="5" borderId="1" xfId="0" applyNumberFormat="1" applyFont="1" applyFill="1" applyBorder="1" applyAlignment="1">
      <alignment horizontal="right"/>
    </xf>
    <xf numFmtId="0" fontId="9" fillId="8" borderId="0" xfId="0" applyFont="1" applyFill="1" applyBorder="1"/>
    <xf numFmtId="41" fontId="9" fillId="8" borderId="0" xfId="0" applyNumberFormat="1" applyFont="1" applyFill="1" applyBorder="1" applyAlignment="1">
      <alignment horizontal="right"/>
    </xf>
    <xf numFmtId="41" fontId="9" fillId="9" borderId="4" xfId="0" applyNumberFormat="1" applyFont="1" applyFill="1" applyBorder="1" applyAlignment="1">
      <alignment horizontal="right"/>
    </xf>
    <xf numFmtId="41" fontId="15" fillId="8" borderId="0" xfId="0" applyNumberFormat="1" applyFont="1" applyFill="1" applyBorder="1" applyAlignment="1">
      <alignment horizontal="right"/>
    </xf>
    <xf numFmtId="41" fontId="15" fillId="8" borderId="3" xfId="0" applyNumberFormat="1" applyFont="1" applyFill="1" applyBorder="1" applyAlignment="1">
      <alignment horizontal="right"/>
    </xf>
    <xf numFmtId="41" fontId="9" fillId="11" borderId="1" xfId="0" applyNumberFormat="1" applyFont="1" applyFill="1" applyBorder="1" applyAlignment="1">
      <alignment horizontal="right"/>
    </xf>
    <xf numFmtId="41" fontId="9" fillId="11" borderId="19" xfId="0" applyNumberFormat="1" applyFont="1" applyFill="1" applyBorder="1" applyAlignment="1">
      <alignment horizontal="right"/>
    </xf>
    <xf numFmtId="0" fontId="11" fillId="5" borderId="7" xfId="0" applyFont="1" applyFill="1" applyBorder="1"/>
    <xf numFmtId="0" fontId="11" fillId="2" borderId="7" xfId="0" applyFont="1" applyFill="1" applyBorder="1"/>
    <xf numFmtId="0" fontId="11" fillId="5" borderId="8" xfId="0" applyFont="1" applyFill="1" applyBorder="1"/>
    <xf numFmtId="164" fontId="10" fillId="2" borderId="0" xfId="0" applyNumberFormat="1" applyFont="1" applyFill="1" applyBorder="1" applyAlignment="1">
      <alignment horizontal="left"/>
    </xf>
    <xf numFmtId="0" fontId="17" fillId="5" borderId="15" xfId="0" applyFont="1" applyFill="1" applyBorder="1" applyAlignment="1">
      <alignment horizontal="center"/>
    </xf>
    <xf numFmtId="0" fontId="15" fillId="8" borderId="0" xfId="0" applyFont="1" applyFill="1"/>
    <xf numFmtId="164" fontId="15" fillId="8" borderId="0" xfId="0" applyNumberFormat="1" applyFont="1" applyFill="1"/>
    <xf numFmtId="0" fontId="17" fillId="0" borderId="22" xfId="0" applyFont="1" applyBorder="1" applyAlignment="1">
      <alignment horizontal="center"/>
    </xf>
    <xf numFmtId="41" fontId="17" fillId="0" borderId="10" xfId="0" applyNumberFormat="1" applyFont="1" applyBorder="1"/>
    <xf numFmtId="166" fontId="17" fillId="2" borderId="10" xfId="1" applyNumberFormat="1" applyFont="1" applyFill="1" applyBorder="1"/>
    <xf numFmtId="166" fontId="17" fillId="2" borderId="13" xfId="1" applyNumberFormat="1" applyFont="1" applyFill="1" applyBorder="1"/>
    <xf numFmtId="0" fontId="12" fillId="5" borderId="23" xfId="0" applyFont="1" applyFill="1" applyBorder="1" applyAlignment="1">
      <alignment horizontal="center"/>
    </xf>
    <xf numFmtId="0" fontId="17" fillId="2" borderId="26" xfId="0" applyFont="1" applyFill="1" applyBorder="1" applyAlignment="1">
      <alignment horizontal="center"/>
    </xf>
    <xf numFmtId="166" fontId="17" fillId="2" borderId="27" xfId="1" applyNumberFormat="1" applyFont="1" applyFill="1" applyBorder="1"/>
    <xf numFmtId="166" fontId="17" fillId="2" borderId="28" xfId="1" applyNumberFormat="1" applyFont="1" applyFill="1" applyBorder="1"/>
    <xf numFmtId="0" fontId="9" fillId="2" borderId="29" xfId="0" applyFont="1" applyFill="1" applyBorder="1" applyAlignment="1">
      <alignment horizontal="right"/>
    </xf>
    <xf numFmtId="0" fontId="15" fillId="2" borderId="10" xfId="0" applyFont="1" applyFill="1" applyBorder="1"/>
    <xf numFmtId="41" fontId="9" fillId="2" borderId="10" xfId="0" applyNumberFormat="1" applyFont="1" applyFill="1" applyBorder="1" applyAlignment="1">
      <alignment horizontal="right"/>
    </xf>
    <xf numFmtId="41" fontId="15" fillId="2" borderId="10" xfId="0" applyNumberFormat="1" applyFont="1" applyFill="1" applyBorder="1" applyAlignment="1">
      <alignment horizontal="right"/>
    </xf>
    <xf numFmtId="41" fontId="15" fillId="5" borderId="10" xfId="0" applyNumberFormat="1" applyFont="1" applyFill="1" applyBorder="1" applyAlignment="1">
      <alignment horizontal="right"/>
    </xf>
    <xf numFmtId="41" fontId="15" fillId="5" borderId="11" xfId="0" applyNumberFormat="1" applyFont="1" applyFill="1" applyBorder="1" applyAlignment="1">
      <alignment horizontal="right"/>
    </xf>
    <xf numFmtId="41" fontId="9" fillId="3" borderId="29" xfId="0" applyNumberFormat="1" applyFont="1" applyFill="1" applyBorder="1" applyAlignment="1">
      <alignment horizontal="right"/>
    </xf>
    <xf numFmtId="41" fontId="15" fillId="2" borderId="11" xfId="0" applyNumberFormat="1" applyFont="1" applyFill="1" applyBorder="1" applyAlignment="1">
      <alignment horizontal="right"/>
    </xf>
    <xf numFmtId="41" fontId="9" fillId="3" borderId="16" xfId="0" applyNumberFormat="1" applyFont="1" applyFill="1" applyBorder="1" applyAlignment="1">
      <alignment horizontal="right"/>
    </xf>
    <xf numFmtId="41" fontId="15" fillId="2" borderId="12" xfId="0" applyNumberFormat="1" applyFont="1" applyFill="1" applyBorder="1" applyAlignment="1">
      <alignment horizontal="right"/>
    </xf>
    <xf numFmtId="41" fontId="9" fillId="9" borderId="1" xfId="0" applyNumberFormat="1" applyFont="1" applyFill="1" applyBorder="1" applyAlignment="1">
      <alignment horizontal="right"/>
    </xf>
    <xf numFmtId="166" fontId="15" fillId="2" borderId="0" xfId="0" applyNumberFormat="1" applyFont="1" applyFill="1"/>
    <xf numFmtId="165" fontId="15" fillId="2" borderId="0" xfId="0" applyNumberFormat="1" applyFont="1" applyFill="1"/>
    <xf numFmtId="0" fontId="4" fillId="2" borderId="0" xfId="0" applyFont="1" applyFill="1" applyAlignment="1"/>
    <xf numFmtId="0" fontId="5" fillId="2" borderId="0" xfId="0" applyFont="1" applyFill="1" applyAlignment="1"/>
    <xf numFmtId="0" fontId="9" fillId="2" borderId="35" xfId="0" applyFont="1" applyFill="1" applyBorder="1"/>
    <xf numFmtId="41" fontId="15" fillId="12" borderId="19" xfId="0" applyNumberFormat="1" applyFont="1" applyFill="1" applyBorder="1"/>
    <xf numFmtId="41" fontId="15" fillId="8" borderId="19" xfId="0" applyNumberFormat="1" applyFont="1" applyFill="1" applyBorder="1"/>
    <xf numFmtId="0" fontId="1" fillId="0" borderId="0" xfId="4"/>
    <xf numFmtId="41" fontId="15" fillId="12" borderId="0" xfId="0" applyNumberFormat="1" applyFont="1" applyFill="1" applyBorder="1" applyAlignment="1">
      <alignment horizontal="right"/>
    </xf>
    <xf numFmtId="41" fontId="15" fillId="12" borderId="3" xfId="0" applyNumberFormat="1" applyFont="1" applyFill="1" applyBorder="1" applyAlignment="1">
      <alignment horizontal="right"/>
    </xf>
    <xf numFmtId="41" fontId="15" fillId="9" borderId="18" xfId="0" applyNumberFormat="1" applyFont="1" applyFill="1" applyBorder="1"/>
    <xf numFmtId="0" fontId="0" fillId="0" borderId="0" xfId="0" applyAlignment="1"/>
    <xf numFmtId="0" fontId="1" fillId="0" borderId="0" xfId="4" applyAlignment="1"/>
    <xf numFmtId="164" fontId="17" fillId="5" borderId="24" xfId="0" applyNumberFormat="1" applyFont="1" applyFill="1" applyBorder="1"/>
    <xf numFmtId="164" fontId="17" fillId="5" borderId="25" xfId="0" applyNumberFormat="1" applyFont="1" applyFill="1" applyBorder="1"/>
    <xf numFmtId="164" fontId="17" fillId="5" borderId="24" xfId="3" applyNumberFormat="1" applyFont="1" applyFill="1" applyBorder="1"/>
    <xf numFmtId="0" fontId="11" fillId="2" borderId="8" xfId="0" applyFont="1" applyFill="1" applyBorder="1"/>
    <xf numFmtId="0" fontId="37" fillId="8" borderId="0" xfId="0" applyFont="1" applyFill="1"/>
    <xf numFmtId="0" fontId="37" fillId="0" borderId="0" xfId="0" applyFont="1"/>
    <xf numFmtId="41" fontId="37" fillId="2" borderId="0" xfId="0" applyNumberFormat="1" applyFont="1" applyFill="1" applyBorder="1"/>
    <xf numFmtId="164" fontId="37" fillId="8" borderId="0" xfId="3" applyNumberFormat="1" applyFont="1" applyFill="1"/>
    <xf numFmtId="0" fontId="37" fillId="8" borderId="0" xfId="0" applyFont="1" applyFill="1" applyBorder="1"/>
    <xf numFmtId="0" fontId="37" fillId="0" borderId="0" xfId="2" applyFont="1"/>
    <xf numFmtId="0" fontId="37" fillId="0" borderId="0" xfId="4" applyFont="1"/>
    <xf numFmtId="0" fontId="37" fillId="8" borderId="0" xfId="0" applyFont="1" applyFill="1" applyAlignment="1"/>
    <xf numFmtId="0" fontId="37" fillId="0" borderId="0" xfId="2" applyFont="1" applyAlignment="1"/>
    <xf numFmtId="0" fontId="37" fillId="0" borderId="0" xfId="4" applyFont="1" applyAlignment="1"/>
    <xf numFmtId="164" fontId="17" fillId="5" borderId="25" xfId="3" applyNumberFormat="1" applyFont="1" applyFill="1" applyBorder="1"/>
    <xf numFmtId="41" fontId="15" fillId="0" borderId="0" xfId="0" applyNumberFormat="1" applyFont="1" applyFill="1" applyBorder="1" applyAlignment="1">
      <alignment horizontal="right"/>
    </xf>
    <xf numFmtId="0" fontId="9" fillId="2" borderId="38" xfId="0" applyFont="1" applyFill="1" applyBorder="1" applyAlignment="1">
      <alignment horizontal="right"/>
    </xf>
    <xf numFmtId="0" fontId="9" fillId="2" borderId="24" xfId="0" applyFont="1" applyFill="1" applyBorder="1"/>
    <xf numFmtId="41" fontId="9" fillId="2" borderId="24" xfId="0" applyNumberFormat="1" applyFont="1" applyFill="1" applyBorder="1" applyAlignment="1">
      <alignment horizontal="right"/>
    </xf>
    <xf numFmtId="41" fontId="15" fillId="7" borderId="24" xfId="0" applyNumberFormat="1" applyFont="1" applyFill="1" applyBorder="1" applyAlignment="1">
      <alignment horizontal="right"/>
    </xf>
    <xf numFmtId="41" fontId="15" fillId="6" borderId="24" xfId="0" applyNumberFormat="1" applyFont="1" applyFill="1" applyBorder="1" applyAlignment="1">
      <alignment horizontal="right"/>
    </xf>
    <xf numFmtId="41" fontId="15" fillId="6" borderId="39" xfId="0" applyNumberFormat="1" applyFont="1" applyFill="1" applyBorder="1" applyAlignment="1">
      <alignment horizontal="right"/>
    </xf>
    <xf numFmtId="41" fontId="9" fillId="3" borderId="38" xfId="0" applyNumberFormat="1" applyFont="1" applyFill="1" applyBorder="1" applyAlignment="1">
      <alignment horizontal="right"/>
    </xf>
    <xf numFmtId="41" fontId="15" fillId="2" borderId="24" xfId="0" applyNumberFormat="1" applyFont="1" applyFill="1" applyBorder="1" applyAlignment="1">
      <alignment horizontal="right"/>
    </xf>
    <xf numFmtId="41" fontId="15" fillId="2" borderId="39" xfId="0" applyNumberFormat="1" applyFont="1" applyFill="1" applyBorder="1" applyAlignment="1">
      <alignment horizontal="right"/>
    </xf>
    <xf numFmtId="0" fontId="5" fillId="2" borderId="0" xfId="0" applyFont="1" applyFill="1" applyBorder="1" applyAlignment="1"/>
    <xf numFmtId="0" fontId="12" fillId="8" borderId="10" xfId="0" applyFont="1" applyFill="1" applyBorder="1" applyAlignment="1"/>
    <xf numFmtId="0" fontId="12" fillId="8" borderId="0" xfId="0" applyFont="1" applyFill="1" applyBorder="1" applyAlignment="1"/>
    <xf numFmtId="0" fontId="12" fillId="8" borderId="13" xfId="0" applyFont="1" applyFill="1" applyBorder="1" applyAlignment="1"/>
    <xf numFmtId="0" fontId="12" fillId="8" borderId="14" xfId="0" applyFont="1" applyFill="1" applyBorder="1" applyAlignment="1"/>
    <xf numFmtId="0" fontId="9" fillId="2" borderId="41" xfId="0" applyFont="1" applyFill="1" applyBorder="1" applyAlignment="1">
      <alignment horizontal="right"/>
    </xf>
    <xf numFmtId="0" fontId="9" fillId="2" borderId="42" xfId="0" applyFont="1" applyFill="1" applyBorder="1"/>
    <xf numFmtId="41" fontId="9" fillId="2" borderId="42" xfId="0" applyNumberFormat="1" applyFont="1" applyFill="1" applyBorder="1" applyAlignment="1">
      <alignment horizontal="right"/>
    </xf>
    <xf numFmtId="41" fontId="15" fillId="7" borderId="42" xfId="0" applyNumberFormat="1" applyFont="1" applyFill="1" applyBorder="1" applyAlignment="1">
      <alignment horizontal="right"/>
    </xf>
    <xf numFmtId="41" fontId="15" fillId="6" borderId="42" xfId="0" applyNumberFormat="1" applyFont="1" applyFill="1" applyBorder="1" applyAlignment="1">
      <alignment horizontal="right"/>
    </xf>
    <xf numFmtId="41" fontId="15" fillId="6" borderId="43" xfId="0" applyNumberFormat="1" applyFont="1" applyFill="1" applyBorder="1" applyAlignment="1">
      <alignment horizontal="right"/>
    </xf>
    <xf numFmtId="41" fontId="9" fillId="3" borderId="41" xfId="0" applyNumberFormat="1" applyFont="1" applyFill="1" applyBorder="1" applyAlignment="1">
      <alignment horizontal="right"/>
    </xf>
    <xf numFmtId="41" fontId="15" fillId="2" borderId="42" xfId="0" applyNumberFormat="1" applyFont="1" applyFill="1" applyBorder="1" applyAlignment="1">
      <alignment horizontal="right"/>
    </xf>
    <xf numFmtId="41" fontId="15" fillId="2" borderId="43" xfId="0" applyNumberFormat="1" applyFont="1" applyFill="1" applyBorder="1" applyAlignment="1">
      <alignment horizontal="right"/>
    </xf>
    <xf numFmtId="41" fontId="1" fillId="8" borderId="1" xfId="0" applyNumberFormat="1" applyFont="1" applyFill="1" applyBorder="1" applyAlignment="1">
      <alignment horizontal="right"/>
    </xf>
    <xf numFmtId="41" fontId="1" fillId="8" borderId="5" xfId="0" applyNumberFormat="1" applyFont="1" applyFill="1" applyBorder="1" applyAlignment="1">
      <alignment horizontal="right"/>
    </xf>
    <xf numFmtId="0" fontId="0" fillId="8" borderId="0" xfId="0" applyFill="1" applyBorder="1"/>
    <xf numFmtId="0" fontId="0" fillId="8" borderId="14" xfId="0" applyFill="1" applyBorder="1"/>
    <xf numFmtId="0" fontId="9" fillId="8" borderId="17" xfId="0" applyFont="1" applyFill="1" applyBorder="1"/>
    <xf numFmtId="41" fontId="1" fillId="10" borderId="0" xfId="0" applyNumberFormat="1" applyFont="1" applyFill="1" applyBorder="1" applyAlignment="1">
      <alignment horizontal="right"/>
    </xf>
    <xf numFmtId="41" fontId="1" fillId="13" borderId="0" xfId="0" applyNumberFormat="1" applyFont="1" applyFill="1" applyBorder="1" applyAlignment="1">
      <alignment horizontal="right"/>
    </xf>
    <xf numFmtId="41" fontId="1" fillId="13" borderId="3" xfId="0" applyNumberFormat="1" applyFont="1" applyFill="1" applyBorder="1" applyAlignment="1">
      <alignment horizontal="right"/>
    </xf>
    <xf numFmtId="41" fontId="1" fillId="8" borderId="0" xfId="0" applyNumberFormat="1" applyFont="1" applyFill="1" applyBorder="1" applyAlignment="1">
      <alignment horizontal="right"/>
    </xf>
    <xf numFmtId="41" fontId="1" fillId="8" borderId="3" xfId="0" applyNumberFormat="1" applyFont="1" applyFill="1" applyBorder="1" applyAlignment="1">
      <alignment horizontal="right"/>
    </xf>
    <xf numFmtId="0" fontId="9" fillId="8" borderId="4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164" fontId="17" fillId="5" borderId="2" xfId="3" applyNumberFormat="1" applyFont="1" applyFill="1" applyBorder="1"/>
    <xf numFmtId="164" fontId="17" fillId="5" borderId="15" xfId="3" applyNumberFormat="1" applyFont="1" applyFill="1" applyBorder="1"/>
    <xf numFmtId="41" fontId="0" fillId="0" borderId="0" xfId="0" applyNumberFormat="1"/>
    <xf numFmtId="0" fontId="9" fillId="8" borderId="29" xfId="0" applyFont="1" applyFill="1" applyBorder="1" applyAlignment="1">
      <alignment horizontal="center"/>
    </xf>
    <xf numFmtId="0" fontId="9" fillId="8" borderId="10" xfId="0" applyFont="1" applyFill="1" applyBorder="1"/>
    <xf numFmtId="41" fontId="9" fillId="8" borderId="10" xfId="0" applyNumberFormat="1" applyFont="1" applyFill="1" applyBorder="1" applyAlignment="1">
      <alignment horizontal="right"/>
    </xf>
    <xf numFmtId="41" fontId="15" fillId="10" borderId="10" xfId="0" applyNumberFormat="1" applyFont="1" applyFill="1" applyBorder="1" applyAlignment="1">
      <alignment horizontal="right"/>
    </xf>
    <xf numFmtId="41" fontId="15" fillId="6" borderId="10" xfId="0" applyNumberFormat="1" applyFont="1" applyFill="1" applyBorder="1" applyAlignment="1">
      <alignment horizontal="right"/>
    </xf>
    <xf numFmtId="41" fontId="15" fillId="6" borderId="11" xfId="0" applyNumberFormat="1" applyFont="1" applyFill="1" applyBorder="1" applyAlignment="1">
      <alignment horizontal="right"/>
    </xf>
    <xf numFmtId="41" fontId="9" fillId="9" borderId="29" xfId="0" applyNumberFormat="1" applyFont="1" applyFill="1" applyBorder="1" applyAlignment="1">
      <alignment horizontal="right"/>
    </xf>
    <xf numFmtId="41" fontId="15" fillId="8" borderId="10" xfId="0" applyNumberFormat="1" applyFont="1" applyFill="1" applyBorder="1" applyAlignment="1">
      <alignment horizontal="right"/>
    </xf>
    <xf numFmtId="41" fontId="15" fillId="8" borderId="11" xfId="0" applyNumberFormat="1" applyFont="1" applyFill="1" applyBorder="1" applyAlignment="1">
      <alignment horizontal="right"/>
    </xf>
    <xf numFmtId="0" fontId="9" fillId="8" borderId="16" xfId="0" applyFont="1" applyFill="1" applyBorder="1" applyAlignment="1">
      <alignment horizontal="center"/>
    </xf>
    <xf numFmtId="0" fontId="9" fillId="8" borderId="2" xfId="0" applyFont="1" applyFill="1" applyBorder="1"/>
    <xf numFmtId="41" fontId="9" fillId="8" borderId="2" xfId="0" applyNumberFormat="1" applyFont="1" applyFill="1" applyBorder="1" applyAlignment="1">
      <alignment horizontal="right"/>
    </xf>
    <xf numFmtId="41" fontId="15" fillId="10" borderId="2" xfId="0" applyNumberFormat="1" applyFont="1" applyFill="1" applyBorder="1" applyAlignment="1">
      <alignment horizontal="right"/>
    </xf>
    <xf numFmtId="41" fontId="15" fillId="6" borderId="2" xfId="0" applyNumberFormat="1" applyFont="1" applyFill="1" applyBorder="1" applyAlignment="1">
      <alignment horizontal="right"/>
    </xf>
    <xf numFmtId="41" fontId="15" fillId="6" borderId="12" xfId="0" applyNumberFormat="1" applyFont="1" applyFill="1" applyBorder="1" applyAlignment="1">
      <alignment horizontal="right"/>
    </xf>
    <xf numFmtId="41" fontId="9" fillId="9" borderId="16" xfId="0" applyNumberFormat="1" applyFont="1" applyFill="1" applyBorder="1" applyAlignment="1">
      <alignment horizontal="right"/>
    </xf>
    <xf numFmtId="41" fontId="15" fillId="8" borderId="2" xfId="0" applyNumberFormat="1" applyFont="1" applyFill="1" applyBorder="1" applyAlignment="1">
      <alignment horizontal="right"/>
    </xf>
    <xf numFmtId="41" fontId="15" fillId="8" borderId="12" xfId="0" applyNumberFormat="1" applyFont="1" applyFill="1" applyBorder="1" applyAlignment="1">
      <alignment horizontal="right"/>
    </xf>
    <xf numFmtId="166" fontId="40" fillId="0" borderId="18" xfId="1" applyNumberFormat="1" applyFont="1" applyBorder="1"/>
    <xf numFmtId="0" fontId="0" fillId="0" borderId="20" xfId="0" applyBorder="1" applyAlignment="1">
      <alignment horizontal="center"/>
    </xf>
    <xf numFmtId="0" fontId="40" fillId="0" borderId="21" xfId="0" applyFont="1" applyBorder="1" applyAlignment="1">
      <alignment horizontal="center"/>
    </xf>
    <xf numFmtId="164" fontId="36" fillId="8" borderId="0" xfId="0" applyNumberFormat="1" applyFont="1" applyFill="1" applyBorder="1" applyAlignment="1"/>
    <xf numFmtId="0" fontId="35" fillId="8" borderId="0" xfId="0" applyFont="1" applyFill="1" applyBorder="1" applyAlignment="1"/>
    <xf numFmtId="166" fontId="35" fillId="2" borderId="0" xfId="0" applyNumberFormat="1" applyFont="1" applyFill="1"/>
    <xf numFmtId="164" fontId="35" fillId="8" borderId="0" xfId="0" applyNumberFormat="1" applyFont="1" applyFill="1"/>
    <xf numFmtId="0" fontId="35" fillId="8" borderId="0" xfId="0" applyFont="1" applyFill="1"/>
    <xf numFmtId="0" fontId="41" fillId="0" borderId="18" xfId="0" applyFont="1" applyBorder="1" applyAlignment="1">
      <alignment horizontal="center"/>
    </xf>
    <xf numFmtId="0" fontId="28" fillId="2" borderId="3" xfId="0" applyFont="1" applyFill="1" applyBorder="1"/>
    <xf numFmtId="166" fontId="40" fillId="16" borderId="18" xfId="1" applyNumberFormat="1" applyFont="1" applyFill="1" applyBorder="1"/>
    <xf numFmtId="0" fontId="42" fillId="2" borderId="0" xfId="0" applyFont="1" applyFill="1" applyAlignment="1"/>
    <xf numFmtId="0" fontId="42" fillId="2" borderId="0" xfId="0" applyFont="1" applyFill="1" applyBorder="1" applyAlignment="1"/>
    <xf numFmtId="0" fontId="42" fillId="2" borderId="0" xfId="0" applyFont="1" applyFill="1" applyAlignment="1">
      <alignment horizontal="center"/>
    </xf>
    <xf numFmtId="0" fontId="40" fillId="2" borderId="0" xfId="0" applyFont="1" applyFill="1"/>
    <xf numFmtId="0" fontId="40" fillId="2" borderId="0" xfId="0" applyFont="1" applyFill="1" applyBorder="1"/>
    <xf numFmtId="0" fontId="40" fillId="8" borderId="0" xfId="0" applyFont="1" applyFill="1"/>
    <xf numFmtId="0" fontId="42" fillId="2" borderId="0" xfId="0" applyFont="1" applyFill="1"/>
    <xf numFmtId="0" fontId="40" fillId="2" borderId="10" xfId="0" applyFont="1" applyFill="1" applyBorder="1"/>
    <xf numFmtId="0" fontId="42" fillId="2" borderId="17" xfId="0" applyFont="1" applyFill="1" applyBorder="1"/>
    <xf numFmtId="0" fontId="40" fillId="2" borderId="2" xfId="0" applyFont="1" applyFill="1" applyBorder="1"/>
    <xf numFmtId="0" fontId="42" fillId="2" borderId="0" xfId="0" applyFont="1" applyFill="1" applyBorder="1"/>
    <xf numFmtId="0" fontId="42" fillId="2" borderId="35" xfId="0" applyFont="1" applyFill="1" applyBorder="1"/>
    <xf numFmtId="0" fontId="42" fillId="2" borderId="24" xfId="0" applyFont="1" applyFill="1" applyBorder="1"/>
    <xf numFmtId="0" fontId="42" fillId="2" borderId="42" xfId="0" applyFont="1" applyFill="1" applyBorder="1"/>
    <xf numFmtId="0" fontId="42" fillId="8" borderId="10" xfId="0" applyFont="1" applyFill="1" applyBorder="1"/>
    <xf numFmtId="0" fontId="42" fillId="8" borderId="0" xfId="0" applyFont="1" applyFill="1" applyBorder="1"/>
    <xf numFmtId="0" fontId="42" fillId="8" borderId="17" xfId="0" applyFont="1" applyFill="1" applyBorder="1"/>
    <xf numFmtId="0" fontId="42" fillId="9" borderId="1" xfId="0" applyFont="1" applyFill="1" applyBorder="1"/>
    <xf numFmtId="0" fontId="44" fillId="2" borderId="0" xfId="0" applyFont="1" applyFill="1" applyBorder="1"/>
    <xf numFmtId="41" fontId="42" fillId="2" borderId="0" xfId="0" applyNumberFormat="1" applyFont="1" applyFill="1" applyBorder="1" applyAlignment="1">
      <alignment horizontal="right"/>
    </xf>
    <xf numFmtId="41" fontId="42" fillId="2" borderId="2" xfId="0" applyNumberFormat="1" applyFont="1" applyFill="1" applyBorder="1" applyAlignment="1">
      <alignment horizontal="right"/>
    </xf>
    <xf numFmtId="41" fontId="42" fillId="2" borderId="10" xfId="0" applyNumberFormat="1" applyFont="1" applyFill="1" applyBorder="1" applyAlignment="1">
      <alignment horizontal="right"/>
    </xf>
    <xf numFmtId="41" fontId="42" fillId="2" borderId="24" xfId="0" applyNumberFormat="1" applyFont="1" applyFill="1" applyBorder="1" applyAlignment="1">
      <alignment horizontal="right"/>
    </xf>
    <xf numFmtId="41" fontId="42" fillId="2" borderId="42" xfId="0" applyNumberFormat="1" applyFont="1" applyFill="1" applyBorder="1" applyAlignment="1">
      <alignment horizontal="right"/>
    </xf>
    <xf numFmtId="41" fontId="42" fillId="8" borderId="10" xfId="0" applyNumberFormat="1" applyFont="1" applyFill="1" applyBorder="1" applyAlignment="1">
      <alignment horizontal="right"/>
    </xf>
    <xf numFmtId="41" fontId="42" fillId="8" borderId="0" xfId="0" applyNumberFormat="1" applyFont="1" applyFill="1" applyBorder="1" applyAlignment="1">
      <alignment horizontal="right"/>
    </xf>
    <xf numFmtId="41" fontId="42" fillId="8" borderId="1" xfId="0" applyNumberFormat="1" applyFont="1" applyFill="1" applyBorder="1" applyAlignment="1">
      <alignment horizontal="right"/>
    </xf>
    <xf numFmtId="41" fontId="42" fillId="9" borderId="1" xfId="0" applyNumberFormat="1" applyFont="1" applyFill="1" applyBorder="1" applyAlignment="1">
      <alignment horizontal="right"/>
    </xf>
    <xf numFmtId="41" fontId="40" fillId="2" borderId="0" xfId="0" applyNumberFormat="1" applyFont="1" applyFill="1" applyBorder="1" applyAlignment="1">
      <alignment horizontal="right"/>
    </xf>
    <xf numFmtId="41" fontId="40" fillId="2" borderId="2" xfId="0" applyNumberFormat="1" applyFont="1" applyFill="1" applyBorder="1" applyAlignment="1">
      <alignment horizontal="right"/>
    </xf>
    <xf numFmtId="41" fontId="40" fillId="2" borderId="10" xfId="0" applyNumberFormat="1" applyFont="1" applyFill="1" applyBorder="1" applyAlignment="1">
      <alignment horizontal="right"/>
    </xf>
    <xf numFmtId="0" fontId="40" fillId="14" borderId="0" xfId="0" applyFont="1" applyFill="1" applyBorder="1"/>
    <xf numFmtId="41" fontId="40" fillId="14" borderId="0" xfId="0" applyNumberFormat="1" applyFont="1" applyFill="1" applyBorder="1" applyAlignment="1">
      <alignment horizontal="right"/>
    </xf>
    <xf numFmtId="41" fontId="40" fillId="14" borderId="2" xfId="0" applyNumberFormat="1" applyFont="1" applyFill="1" applyBorder="1" applyAlignment="1">
      <alignment horizontal="right"/>
    </xf>
    <xf numFmtId="41" fontId="40" fillId="14" borderId="10" xfId="0" applyNumberFormat="1" applyFont="1" applyFill="1" applyBorder="1" applyAlignment="1">
      <alignment horizontal="right"/>
    </xf>
    <xf numFmtId="41" fontId="40" fillId="15" borderId="24" xfId="0" applyNumberFormat="1" applyFont="1" applyFill="1" applyBorder="1" applyAlignment="1">
      <alignment horizontal="right"/>
    </xf>
    <xf numFmtId="41" fontId="40" fillId="15" borderId="42" xfId="0" applyNumberFormat="1" applyFont="1" applyFill="1" applyBorder="1" applyAlignment="1">
      <alignment horizontal="right"/>
    </xf>
    <xf numFmtId="41" fontId="40" fillId="15" borderId="10" xfId="0" applyNumberFormat="1" applyFont="1" applyFill="1" applyBorder="1" applyAlignment="1">
      <alignment horizontal="right"/>
    </xf>
    <xf numFmtId="41" fontId="40" fillId="15" borderId="0" xfId="0" applyNumberFormat="1" applyFont="1" applyFill="1" applyBorder="1" applyAlignment="1">
      <alignment horizontal="right"/>
    </xf>
    <xf numFmtId="41" fontId="40" fillId="15" borderId="1" xfId="0" applyNumberFormat="1" applyFont="1" applyFill="1" applyBorder="1" applyAlignment="1">
      <alignment horizontal="right"/>
    </xf>
    <xf numFmtId="41" fontId="42" fillId="11" borderId="1" xfId="0" applyNumberFormat="1" applyFont="1" applyFill="1" applyBorder="1" applyAlignment="1">
      <alignment horizontal="right"/>
    </xf>
    <xf numFmtId="0" fontId="40" fillId="8" borderId="0" xfId="0" applyFont="1" applyFill="1" applyBorder="1"/>
    <xf numFmtId="41" fontId="40" fillId="8" borderId="0" xfId="0" applyNumberFormat="1" applyFont="1" applyFill="1" applyBorder="1" applyAlignment="1">
      <alignment horizontal="right"/>
    </xf>
    <xf numFmtId="41" fontId="40" fillId="8" borderId="2" xfId="0" applyNumberFormat="1" applyFont="1" applyFill="1" applyBorder="1" applyAlignment="1">
      <alignment horizontal="right"/>
    </xf>
    <xf numFmtId="41" fontId="40" fillId="8" borderId="10" xfId="0" applyNumberFormat="1" applyFont="1" applyFill="1" applyBorder="1" applyAlignment="1">
      <alignment horizontal="right"/>
    </xf>
    <xf numFmtId="41" fontId="40" fillId="10" borderId="24" xfId="0" applyNumberFormat="1" applyFont="1" applyFill="1" applyBorder="1" applyAlignment="1">
      <alignment horizontal="right"/>
    </xf>
    <xf numFmtId="41" fontId="40" fillId="10" borderId="42" xfId="0" applyNumberFormat="1" applyFont="1" applyFill="1" applyBorder="1" applyAlignment="1">
      <alignment horizontal="right"/>
    </xf>
    <xf numFmtId="41" fontId="40" fillId="10" borderId="10" xfId="0" applyNumberFormat="1" applyFont="1" applyFill="1" applyBorder="1" applyAlignment="1">
      <alignment horizontal="right"/>
    </xf>
    <xf numFmtId="41" fontId="40" fillId="10" borderId="0" xfId="0" applyNumberFormat="1" applyFont="1" applyFill="1" applyBorder="1" applyAlignment="1">
      <alignment horizontal="right"/>
    </xf>
    <xf numFmtId="41" fontId="40" fillId="10" borderId="1" xfId="0" applyNumberFormat="1" applyFont="1" applyFill="1" applyBorder="1" applyAlignment="1">
      <alignment horizontal="right"/>
    </xf>
    <xf numFmtId="41" fontId="42" fillId="11" borderId="19" xfId="0" applyNumberFormat="1" applyFont="1" applyFill="1" applyBorder="1" applyAlignment="1">
      <alignment horizontal="right"/>
    </xf>
    <xf numFmtId="0" fontId="42" fillId="2" borderId="44" xfId="0" applyFont="1" applyFill="1" applyBorder="1"/>
    <xf numFmtId="41" fontId="44" fillId="2" borderId="44" xfId="0" applyNumberFormat="1" applyFont="1" applyFill="1" applyBorder="1"/>
    <xf numFmtId="0" fontId="39" fillId="2" borderId="44" xfId="0" applyNumberFormat="1" applyFont="1" applyFill="1" applyBorder="1"/>
    <xf numFmtId="166" fontId="42" fillId="2" borderId="44" xfId="0" applyNumberFormat="1" applyFont="1" applyFill="1" applyBorder="1"/>
    <xf numFmtId="165" fontId="42" fillId="2" borderId="44" xfId="0" applyNumberFormat="1" applyFont="1" applyFill="1" applyBorder="1"/>
    <xf numFmtId="0" fontId="42" fillId="2" borderId="45" xfId="0" applyFont="1" applyFill="1" applyBorder="1"/>
    <xf numFmtId="0" fontId="42" fillId="2" borderId="9" xfId="0" applyFont="1" applyFill="1" applyBorder="1" applyAlignment="1">
      <alignment horizontal="center"/>
    </xf>
    <xf numFmtId="0" fontId="42" fillId="2" borderId="4" xfId="0" applyFont="1" applyFill="1" applyBorder="1" applyAlignment="1">
      <alignment horizontal="center"/>
    </xf>
    <xf numFmtId="0" fontId="42" fillId="2" borderId="4" xfId="0" applyFont="1" applyFill="1" applyBorder="1"/>
    <xf numFmtId="0" fontId="42" fillId="2" borderId="4" xfId="0" applyFont="1" applyFill="1" applyBorder="1" applyAlignment="1">
      <alignment horizontal="right"/>
    </xf>
    <xf numFmtId="0" fontId="42" fillId="2" borderId="16" xfId="0" applyFont="1" applyFill="1" applyBorder="1" applyAlignment="1">
      <alignment horizontal="right"/>
    </xf>
    <xf numFmtId="0" fontId="42" fillId="2" borderId="29" xfId="0" applyFont="1" applyFill="1" applyBorder="1" applyAlignment="1">
      <alignment horizontal="right"/>
    </xf>
    <xf numFmtId="0" fontId="42" fillId="2" borderId="38" xfId="0" applyFont="1" applyFill="1" applyBorder="1" applyAlignment="1">
      <alignment horizontal="right"/>
    </xf>
    <xf numFmtId="0" fontId="42" fillId="2" borderId="41" xfId="0" applyFont="1" applyFill="1" applyBorder="1" applyAlignment="1">
      <alignment horizontal="right"/>
    </xf>
    <xf numFmtId="0" fontId="42" fillId="8" borderId="29" xfId="0" applyFont="1" applyFill="1" applyBorder="1" applyAlignment="1">
      <alignment horizontal="center"/>
    </xf>
    <xf numFmtId="0" fontId="42" fillId="8" borderId="4" xfId="0" applyFont="1" applyFill="1" applyBorder="1" applyAlignment="1">
      <alignment horizontal="center"/>
    </xf>
    <xf numFmtId="0" fontId="42" fillId="8" borderId="6" xfId="0" applyFont="1" applyFill="1" applyBorder="1" applyAlignment="1">
      <alignment horizontal="center"/>
    </xf>
    <xf numFmtId="0" fontId="42" fillId="3" borderId="6" xfId="0" applyFont="1" applyFill="1" applyBorder="1" applyAlignment="1">
      <alignment horizontal="center"/>
    </xf>
    <xf numFmtId="0" fontId="42" fillId="2" borderId="18" xfId="0" applyFont="1" applyFill="1" applyBorder="1"/>
    <xf numFmtId="0" fontId="40" fillId="2" borderId="7" xfId="0" applyFont="1" applyFill="1" applyBorder="1"/>
    <xf numFmtId="0" fontId="40" fillId="2" borderId="19" xfId="0" applyFont="1" applyFill="1" applyBorder="1"/>
    <xf numFmtId="0" fontId="42" fillId="2" borderId="7" xfId="0" applyFont="1" applyFill="1" applyBorder="1"/>
    <xf numFmtId="41" fontId="40" fillId="2" borderId="19" xfId="0" applyNumberFormat="1" applyFont="1" applyFill="1" applyBorder="1"/>
    <xf numFmtId="0" fontId="40" fillId="14" borderId="7" xfId="0" applyFont="1" applyFill="1" applyBorder="1"/>
    <xf numFmtId="41" fontId="40" fillId="14" borderId="19" xfId="0" applyNumberFormat="1" applyFont="1" applyFill="1" applyBorder="1"/>
    <xf numFmtId="0" fontId="40" fillId="8" borderId="7" xfId="0" applyFont="1" applyFill="1" applyBorder="1"/>
    <xf numFmtId="41" fontId="40" fillId="8" borderId="19" xfId="0" applyNumberFormat="1" applyFont="1" applyFill="1" applyBorder="1"/>
    <xf numFmtId="0" fontId="42" fillId="2" borderId="9" xfId="0" applyFont="1" applyFill="1" applyBorder="1"/>
    <xf numFmtId="41" fontId="44" fillId="2" borderId="4" xfId="0" applyNumberFormat="1" applyFont="1" applyFill="1" applyBorder="1"/>
    <xf numFmtId="0" fontId="39" fillId="2" borderId="4" xfId="0" applyNumberFormat="1" applyFont="1" applyFill="1" applyBorder="1"/>
    <xf numFmtId="166" fontId="42" fillId="2" borderId="4" xfId="0" applyNumberFormat="1" applyFont="1" applyFill="1" applyBorder="1"/>
    <xf numFmtId="165" fontId="42" fillId="2" borderId="4" xfId="0" applyNumberFormat="1" applyFont="1" applyFill="1" applyBorder="1"/>
    <xf numFmtId="0" fontId="42" fillId="8" borderId="6" xfId="0" applyFont="1" applyFill="1" applyBorder="1"/>
    <xf numFmtId="166" fontId="42" fillId="2" borderId="22" xfId="0" applyNumberFormat="1" applyFont="1" applyFill="1" applyBorder="1"/>
    <xf numFmtId="9" fontId="42" fillId="2" borderId="4" xfId="3" applyFont="1" applyFill="1" applyBorder="1"/>
    <xf numFmtId="9" fontId="42" fillId="2" borderId="29" xfId="3" applyFont="1" applyFill="1" applyBorder="1"/>
    <xf numFmtId="41" fontId="40" fillId="14" borderId="1" xfId="0" applyNumberFormat="1" applyFont="1" applyFill="1" applyBorder="1"/>
    <xf numFmtId="0" fontId="9" fillId="8" borderId="1" xfId="0" applyFont="1" applyFill="1" applyBorder="1"/>
    <xf numFmtId="0" fontId="9" fillId="8" borderId="41" xfId="0" applyFont="1" applyFill="1" applyBorder="1" applyAlignment="1">
      <alignment horizontal="center"/>
    </xf>
    <xf numFmtId="0" fontId="9" fillId="8" borderId="42" xfId="0" applyFont="1" applyFill="1" applyBorder="1"/>
    <xf numFmtId="41" fontId="9" fillId="8" borderId="42" xfId="0" applyNumberFormat="1" applyFont="1" applyFill="1" applyBorder="1" applyAlignment="1">
      <alignment horizontal="right"/>
    </xf>
    <xf numFmtId="41" fontId="15" fillId="10" borderId="42" xfId="0" applyNumberFormat="1" applyFont="1" applyFill="1" applyBorder="1" applyAlignment="1">
      <alignment horizontal="right"/>
    </xf>
    <xf numFmtId="41" fontId="9" fillId="9" borderId="41" xfId="0" applyNumberFormat="1" applyFont="1" applyFill="1" applyBorder="1" applyAlignment="1">
      <alignment horizontal="right"/>
    </xf>
    <xf numFmtId="41" fontId="15" fillId="8" borderId="42" xfId="0" applyNumberFormat="1" applyFont="1" applyFill="1" applyBorder="1" applyAlignment="1">
      <alignment horizontal="right"/>
    </xf>
    <xf numFmtId="41" fontId="15" fillId="8" borderId="43" xfId="0" applyNumberFormat="1" applyFont="1" applyFill="1" applyBorder="1" applyAlignment="1">
      <alignment horizontal="right"/>
    </xf>
    <xf numFmtId="0" fontId="12" fillId="8" borderId="32" xfId="0" applyFont="1" applyFill="1" applyBorder="1" applyAlignment="1"/>
    <xf numFmtId="0" fontId="12" fillId="8" borderId="33" xfId="0" applyFont="1" applyFill="1" applyBorder="1" applyAlignment="1"/>
    <xf numFmtId="0" fontId="12" fillId="8" borderId="34" xfId="0" applyFont="1" applyFill="1" applyBorder="1" applyAlignment="1"/>
    <xf numFmtId="0" fontId="0" fillId="8" borderId="0" xfId="0" applyFill="1"/>
    <xf numFmtId="0" fontId="0" fillId="8" borderId="15" xfId="0" applyFill="1" applyBorder="1"/>
    <xf numFmtId="0" fontId="42" fillId="8" borderId="1" xfId="0" applyFont="1" applyFill="1" applyBorder="1"/>
    <xf numFmtId="166" fontId="42" fillId="9" borderId="47" xfId="0" applyNumberFormat="1" applyFont="1" applyFill="1" applyBorder="1"/>
    <xf numFmtId="9" fontId="42" fillId="9" borderId="18" xfId="3" applyFont="1" applyFill="1" applyBorder="1"/>
    <xf numFmtId="0" fontId="28" fillId="2" borderId="0" xfId="0" applyFont="1" applyFill="1" applyBorder="1"/>
    <xf numFmtId="0" fontId="40" fillId="0" borderId="1" xfId="0" applyFont="1" applyBorder="1"/>
    <xf numFmtId="0" fontId="42" fillId="8" borderId="41" xfId="0" applyFont="1" applyFill="1" applyBorder="1" applyAlignment="1">
      <alignment horizontal="center"/>
    </xf>
    <xf numFmtId="0" fontId="42" fillId="8" borderId="42" xfId="0" applyFont="1" applyFill="1" applyBorder="1"/>
    <xf numFmtId="41" fontId="42" fillId="8" borderId="42" xfId="0" applyNumberFormat="1" applyFont="1" applyFill="1" applyBorder="1" applyAlignment="1">
      <alignment horizontal="right"/>
    </xf>
    <xf numFmtId="166" fontId="42" fillId="2" borderId="48" xfId="0" applyNumberFormat="1" applyFont="1" applyFill="1" applyBorder="1"/>
    <xf numFmtId="166" fontId="42" fillId="2" borderId="41" xfId="0" applyNumberFormat="1" applyFont="1" applyFill="1" applyBorder="1"/>
    <xf numFmtId="166" fontId="42" fillId="8" borderId="46" xfId="0" applyNumberFormat="1" applyFont="1" applyFill="1" applyBorder="1"/>
    <xf numFmtId="9" fontId="42" fillId="8" borderId="6" xfId="3" applyFont="1" applyFill="1" applyBorder="1"/>
    <xf numFmtId="41" fontId="1" fillId="12" borderId="0" xfId="0" applyNumberFormat="1" applyFont="1" applyFill="1" applyBorder="1" applyAlignment="1">
      <alignment horizontal="right"/>
    </xf>
    <xf numFmtId="41" fontId="1" fillId="12" borderId="3" xfId="0" applyNumberFormat="1" applyFont="1" applyFill="1" applyBorder="1" applyAlignment="1">
      <alignment horizontal="right"/>
    </xf>
    <xf numFmtId="41" fontId="15" fillId="12" borderId="42" xfId="0" applyNumberFormat="1" applyFont="1" applyFill="1" applyBorder="1" applyAlignment="1">
      <alignment horizontal="right"/>
    </xf>
    <xf numFmtId="41" fontId="15" fillId="12" borderId="43" xfId="0" applyNumberFormat="1" applyFont="1" applyFill="1" applyBorder="1" applyAlignment="1">
      <alignment horizontal="right"/>
    </xf>
    <xf numFmtId="0" fontId="1" fillId="8" borderId="0" xfId="0" applyFont="1" applyFill="1" applyAlignment="1"/>
    <xf numFmtId="164" fontId="1" fillId="8" borderId="0" xfId="0" applyNumberFormat="1" applyFont="1" applyFill="1" applyAlignment="1"/>
    <xf numFmtId="164" fontId="9" fillId="8" borderId="0" xfId="0" applyNumberFormat="1" applyFont="1" applyFill="1" applyBorder="1" applyAlignment="1"/>
    <xf numFmtId="166" fontId="42" fillId="8" borderId="44" xfId="0" applyNumberFormat="1" applyFont="1" applyFill="1" applyBorder="1"/>
    <xf numFmtId="9" fontId="42" fillId="8" borderId="4" xfId="3" applyFont="1" applyFill="1" applyBorder="1"/>
    <xf numFmtId="41" fontId="40" fillId="14" borderId="42" xfId="0" applyNumberFormat="1" applyFont="1" applyFill="1" applyBorder="1" applyAlignment="1">
      <alignment horizontal="right"/>
    </xf>
    <xf numFmtId="41" fontId="40" fillId="8" borderId="42" xfId="0" applyNumberFormat="1" applyFont="1" applyFill="1" applyBorder="1" applyAlignment="1">
      <alignment horizontal="right"/>
    </xf>
    <xf numFmtId="164" fontId="40" fillId="16" borderId="18" xfId="3" applyNumberFormat="1" applyFont="1" applyFill="1" applyBorder="1"/>
    <xf numFmtId="164" fontId="40" fillId="0" borderId="18" xfId="3" applyNumberFormat="1" applyFont="1" applyBorder="1"/>
    <xf numFmtId="0" fontId="11" fillId="8" borderId="0" xfId="0" applyFont="1" applyFill="1" applyBorder="1"/>
    <xf numFmtId="164" fontId="9" fillId="8" borderId="0" xfId="3" applyNumberFormat="1" applyFont="1" applyFill="1" applyBorder="1"/>
    <xf numFmtId="164" fontId="31" fillId="8" borderId="0" xfId="3" applyNumberFormat="1" applyFont="1" applyFill="1" applyBorder="1"/>
    <xf numFmtId="166" fontId="31" fillId="8" borderId="0" xfId="1" applyNumberFormat="1" applyFont="1" applyFill="1" applyBorder="1"/>
    <xf numFmtId="41" fontId="29" fillId="8" borderId="0" xfId="3" applyNumberFormat="1" applyFont="1" applyFill="1" applyBorder="1"/>
    <xf numFmtId="9" fontId="29" fillId="8" borderId="0" xfId="1" applyNumberFormat="1" applyFont="1" applyFill="1" applyBorder="1"/>
    <xf numFmtId="9" fontId="30" fillId="8" borderId="0" xfId="0" applyNumberFormat="1" applyFont="1" applyFill="1"/>
    <xf numFmtId="0" fontId="30" fillId="8" borderId="0" xfId="0" applyFont="1" applyFill="1"/>
    <xf numFmtId="166" fontId="35" fillId="8" borderId="0" xfId="0" applyNumberFormat="1" applyFont="1" applyFill="1"/>
    <xf numFmtId="166" fontId="25" fillId="8" borderId="0" xfId="0" applyNumberFormat="1" applyFont="1" applyFill="1" applyBorder="1"/>
    <xf numFmtId="0" fontId="24" fillId="8" borderId="0" xfId="0" applyFont="1" applyFill="1" applyBorder="1"/>
    <xf numFmtId="0" fontId="14" fillId="8" borderId="0" xfId="0" applyFont="1" applyFill="1" applyBorder="1"/>
    <xf numFmtId="164" fontId="14" fillId="8" borderId="0" xfId="0" applyNumberFormat="1" applyFont="1" applyFill="1" applyBorder="1"/>
    <xf numFmtId="1" fontId="19" fillId="8" borderId="0" xfId="0" applyNumberFormat="1" applyFont="1" applyFill="1" applyBorder="1" applyAlignment="1"/>
    <xf numFmtId="1" fontId="24" fillId="8" borderId="0" xfId="0" applyNumberFormat="1" applyFont="1" applyFill="1" applyBorder="1"/>
    <xf numFmtId="1" fontId="24" fillId="8" borderId="0" xfId="0" applyNumberFormat="1" applyFont="1" applyFill="1" applyBorder="1" applyAlignment="1"/>
    <xf numFmtId="166" fontId="34" fillId="8" borderId="0" xfId="0" applyNumberFormat="1" applyFont="1" applyFill="1" applyBorder="1"/>
    <xf numFmtId="164" fontId="32" fillId="8" borderId="0" xfId="0" applyNumberFormat="1" applyFont="1" applyFill="1" applyBorder="1"/>
    <xf numFmtId="0" fontId="32" fillId="8" borderId="0" xfId="0" applyFont="1" applyFill="1"/>
    <xf numFmtId="0" fontId="28" fillId="8" borderId="0" xfId="0" applyFont="1" applyFill="1"/>
    <xf numFmtId="0" fontId="12" fillId="8" borderId="0" xfId="0" applyFont="1" applyFill="1" applyBorder="1" applyAlignment="1">
      <alignment horizontal="left"/>
    </xf>
    <xf numFmtId="166" fontId="38" fillId="8" borderId="0" xfId="1" applyNumberFormat="1" applyFont="1" applyFill="1" applyBorder="1"/>
    <xf numFmtId="9" fontId="38" fillId="8" borderId="0" xfId="0" applyNumberFormat="1" applyFont="1" applyFill="1" applyBorder="1"/>
    <xf numFmtId="0" fontId="11" fillId="8" borderId="0" xfId="0" applyFont="1" applyFill="1" applyBorder="1" applyAlignment="1"/>
    <xf numFmtId="0" fontId="1" fillId="8" borderId="0" xfId="0" applyFont="1" applyFill="1" applyBorder="1" applyAlignment="1"/>
    <xf numFmtId="43" fontId="1" fillId="8" borderId="0" xfId="1" applyFont="1" applyFill="1" applyAlignment="1"/>
    <xf numFmtId="43" fontId="9" fillId="8" borderId="0" xfId="1" applyFont="1" applyFill="1" applyAlignment="1"/>
    <xf numFmtId="164" fontId="9" fillId="8" borderId="0" xfId="1" applyNumberFormat="1" applyFont="1" applyFill="1" applyAlignment="1"/>
    <xf numFmtId="0" fontId="10" fillId="8" borderId="0" xfId="0" applyFont="1" applyFill="1" applyBorder="1" applyAlignment="1"/>
    <xf numFmtId="0" fontId="8" fillId="8" borderId="0" xfId="0" applyFont="1" applyFill="1" applyBorder="1" applyAlignment="1"/>
    <xf numFmtId="43" fontId="36" fillId="8" borderId="0" xfId="1" applyFont="1" applyFill="1" applyAlignment="1"/>
    <xf numFmtId="164" fontId="36" fillId="8" borderId="0" xfId="1" applyNumberFormat="1" applyFont="1" applyFill="1" applyAlignment="1"/>
    <xf numFmtId="164" fontId="35" fillId="8" borderId="0" xfId="0" applyNumberFormat="1" applyFont="1" applyFill="1" applyBorder="1" applyAlignment="1"/>
    <xf numFmtId="0" fontId="35" fillId="8" borderId="0" xfId="0" applyFont="1" applyFill="1" applyAlignment="1"/>
    <xf numFmtId="166" fontId="1" fillId="8" borderId="0" xfId="0" applyNumberFormat="1" applyFont="1" applyFill="1" applyAlignment="1"/>
    <xf numFmtId="164" fontId="0" fillId="8" borderId="0" xfId="0" applyNumberFormat="1" applyFill="1"/>
    <xf numFmtId="0" fontId="37" fillId="8" borderId="0" xfId="2" applyFont="1" applyFill="1" applyAlignment="1"/>
    <xf numFmtId="41" fontId="0" fillId="8" borderId="0" xfId="0" applyNumberFormat="1" applyFill="1" applyBorder="1"/>
    <xf numFmtId="41" fontId="0" fillId="8" borderId="0" xfId="0" applyNumberFormat="1" applyFill="1"/>
    <xf numFmtId="41" fontId="0" fillId="2" borderId="0" xfId="0" applyNumberFormat="1" applyFill="1"/>
    <xf numFmtId="0" fontId="9" fillId="3" borderId="30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40" fillId="16" borderId="9" xfId="0" applyFont="1" applyFill="1" applyBorder="1" applyAlignment="1">
      <alignment horizontal="center"/>
    </xf>
    <xf numFmtId="0" fontId="40" fillId="16" borderId="4" xfId="0" applyFont="1" applyFill="1" applyBorder="1" applyAlignment="1">
      <alignment horizontal="center"/>
    </xf>
    <xf numFmtId="0" fontId="40" fillId="16" borderId="6" xfId="0" applyFont="1" applyFill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0" fillId="0" borderId="6" xfId="0" applyFont="1" applyBorder="1" applyAlignment="1">
      <alignment horizontal="center"/>
    </xf>
    <xf numFmtId="41" fontId="1" fillId="10" borderId="1" xfId="0" applyNumberFormat="1" applyFont="1" applyFill="1" applyBorder="1" applyAlignment="1">
      <alignment horizontal="right"/>
    </xf>
    <xf numFmtId="41" fontId="1" fillId="13" borderId="1" xfId="0" applyNumberFormat="1" applyFont="1" applyFill="1" applyBorder="1" applyAlignment="1">
      <alignment horizontal="right"/>
    </xf>
    <xf numFmtId="41" fontId="1" fillId="13" borderId="5" xfId="0" applyNumberFormat="1" applyFont="1" applyFill="1" applyBorder="1" applyAlignment="1">
      <alignment horizontal="right"/>
    </xf>
    <xf numFmtId="0" fontId="12" fillId="8" borderId="37" xfId="0" applyFont="1" applyFill="1" applyBorder="1" applyAlignment="1"/>
    <xf numFmtId="0" fontId="12" fillId="8" borderId="36" xfId="0" applyFont="1" applyFill="1" applyBorder="1" applyAlignment="1"/>
    <xf numFmtId="0" fontId="12" fillId="8" borderId="40" xfId="0" applyFont="1" applyFill="1" applyBorder="1" applyAlignment="1"/>
  </cellXfs>
  <cellStyles count="5">
    <cellStyle name="Comma" xfId="1" builtinId="3"/>
    <cellStyle name="Normal" xfId="0" builtinId="0"/>
    <cellStyle name="Normal_B-9.0" xfId="2" xr:uid="{00000000-0005-0000-0000-000002000000}"/>
    <cellStyle name="Normal_B-9.0_1" xfId="4" xr:uid="{00000000-0005-0000-0000-000003000000}"/>
    <cellStyle name="Percent" xfId="3" builtinId="5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Institutional Enrollment by County of Residence: </a:t>
            </a:r>
          </a:p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2012, 2017, 2022</a:t>
            </a:r>
          </a:p>
        </c:rich>
      </c:tx>
      <c:layout>
        <c:manualLayout>
          <c:xMode val="edge"/>
          <c:yMode val="edge"/>
          <c:x val="0.26919832917037456"/>
          <c:y val="1.99747416987244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9148187258008"/>
          <c:y val="0.14918414918414918"/>
          <c:w val="0.8095740936290039"/>
          <c:h val="0.6153846153846154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'B-9.0'!$U$42</c:f>
              <c:strCache>
                <c:ptCount val="1"/>
                <c:pt idx="0">
                  <c:v>Eastern Shore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'B-9.0'!$AJ$49:$AJ$51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('B-9.0'!$AB$42,'B-9.0'!$AD$42,'B-9.0'!$AF$42)</c:f>
              <c:numCache>
                <c:formatCode>0.0%</c:formatCode>
                <c:ptCount val="3"/>
                <c:pt idx="0">
                  <c:v>0.2790805128797505</c:v>
                </c:pt>
                <c:pt idx="1">
                  <c:v>0.30341978425522148</c:v>
                </c:pt>
                <c:pt idx="2">
                  <c:v>0.31208760353783516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9-43E3-8A09-9EDDA6BD7812}"/>
            </c:ext>
          </c:extLst>
        </c:ser>
        <c:ser>
          <c:idx val="1"/>
          <c:order val="1"/>
          <c:tx>
            <c:strRef>
              <c:f>'B-9.0'!$U$43</c:f>
              <c:strCache>
                <c:ptCount val="1"/>
                <c:pt idx="0">
                  <c:v>Western Shore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'B-9.0'!$AJ$49:$AJ$51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('B-9.0'!$AB$43,'B-9.0'!$AD$43,'B-9.0'!$AF$43)</c:f>
              <c:numCache>
                <c:formatCode>0.0%</c:formatCode>
                <c:ptCount val="3"/>
                <c:pt idx="0">
                  <c:v>0.57953101536328977</c:v>
                </c:pt>
                <c:pt idx="1">
                  <c:v>0.54418177645168697</c:v>
                </c:pt>
                <c:pt idx="2">
                  <c:v>0.5280078618559596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9-43E3-8A09-9EDDA6BD7812}"/>
            </c:ext>
          </c:extLst>
        </c:ser>
        <c:ser>
          <c:idx val="2"/>
          <c:order val="2"/>
          <c:tx>
            <c:v>Non-Maryland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'B-9.0'!$AJ$49:$AJ$51</c:f>
              <c:numCache>
                <c:formatCode>General</c:formatCode>
                <c:ptCount val="3"/>
                <c:pt idx="0">
                  <c:v>2012</c:v>
                </c:pt>
                <c:pt idx="1">
                  <c:v>2017</c:v>
                </c:pt>
                <c:pt idx="2">
                  <c:v>2022</c:v>
                </c:pt>
              </c:numCache>
            </c:numRef>
          </c:cat>
          <c:val>
            <c:numRef>
              <c:f>('B-9.0'!$AA$46,'B-9.0'!$AC$46,'B-9.0'!$AF$46)</c:f>
              <c:numCache>
                <c:formatCode>0.0%</c:formatCode>
                <c:ptCount val="3"/>
                <c:pt idx="0">
                  <c:v>0.14138847175695968</c:v>
                </c:pt>
                <c:pt idx="1">
                  <c:v>0.1523984392930916</c:v>
                </c:pt>
                <c:pt idx="2">
                  <c:v>0.15990453460620527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9-43E3-8A09-9EDDA6BD7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93709616"/>
        <c:axId val="593710008"/>
      </c:barChart>
      <c:catAx>
        <c:axId val="59370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3710008"/>
        <c:crosses val="autoZero"/>
        <c:auto val="1"/>
        <c:lblAlgn val="ctr"/>
        <c:lblOffset val="100"/>
        <c:tickMarkSkip val="1"/>
        <c:noMultiLvlLbl val="0"/>
      </c:catAx>
      <c:valAx>
        <c:axId val="5937100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3709616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185451304007237"/>
          <c:y val="0.85540780839895014"/>
          <c:w val="0.54299410686871685"/>
          <c:h val="7.92299868766404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158750</xdr:colOff>
      <xdr:row>46</xdr:row>
      <xdr:rowOff>185212</xdr:rowOff>
    </xdr:from>
    <xdr:to>
      <xdr:col>32</xdr:col>
      <xdr:colOff>275165</xdr:colOff>
      <xdr:row>63</xdr:row>
      <xdr:rowOff>47629</xdr:rowOff>
    </xdr:to>
    <xdr:graphicFrame macro="">
      <xdr:nvGraphicFramePr>
        <xdr:cNvPr id="1068" name="Chart 1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70"/>
  <sheetViews>
    <sheetView tabSelected="1" zoomScale="90" zoomScaleNormal="90" workbookViewId="0">
      <selection activeCell="A45" sqref="A45"/>
    </sheetView>
  </sheetViews>
  <sheetFormatPr defaultRowHeight="12.75" x14ac:dyDescent="0.2"/>
  <cols>
    <col min="3" max="3" width="9.7109375" customWidth="1"/>
    <col min="4" max="4" width="3.85546875" customWidth="1"/>
    <col min="5" max="7" width="10.28515625" hidden="1" customWidth="1"/>
    <col min="8" max="8" width="18.85546875" hidden="1" customWidth="1"/>
    <col min="9" max="9" width="9.42578125" hidden="1" customWidth="1"/>
    <col min="10" max="10" width="10.42578125" hidden="1" customWidth="1"/>
    <col min="11" max="11" width="9.7109375" hidden="1" customWidth="1"/>
    <col min="12" max="20" width="10.5703125" hidden="1" customWidth="1"/>
    <col min="21" max="21" width="10.5703125" customWidth="1"/>
    <col min="22" max="25" width="10.5703125" hidden="1" customWidth="1"/>
    <col min="26" max="31" width="11.42578125" customWidth="1"/>
    <col min="32" max="32" width="10.140625" style="104" bestFit="1" customWidth="1"/>
    <col min="33" max="33" width="10.42578125" style="142" customWidth="1"/>
    <col min="34" max="34" width="14.5703125" style="142" customWidth="1"/>
    <col min="35" max="35" width="9.140625" style="143"/>
    <col min="43" max="43" width="19" customWidth="1"/>
    <col min="44" max="45" width="13.7109375" customWidth="1"/>
  </cols>
  <sheetData>
    <row r="1" spans="1:38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34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</row>
    <row r="2" spans="1:38" ht="15" x14ac:dyDescent="0.25">
      <c r="A2" s="65" t="s">
        <v>26</v>
      </c>
      <c r="B2" s="127" t="s">
        <v>59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63"/>
      <c r="P2" s="66"/>
      <c r="Q2" s="66"/>
      <c r="R2" s="66"/>
      <c r="S2" s="66"/>
      <c r="T2" s="66"/>
      <c r="U2" s="66"/>
      <c r="V2" s="66"/>
      <c r="W2" s="66"/>
      <c r="X2" s="66"/>
      <c r="Y2" s="42"/>
      <c r="Z2" s="42"/>
      <c r="AA2" s="42"/>
      <c r="AB2" s="42"/>
      <c r="AC2" s="42"/>
      <c r="AD2" s="42"/>
      <c r="AE2" s="42"/>
    </row>
    <row r="3" spans="1:38" ht="13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67"/>
      <c r="P3" s="34"/>
      <c r="Q3" s="34"/>
      <c r="R3" s="34"/>
      <c r="S3" s="34"/>
      <c r="T3" s="34"/>
      <c r="U3" s="34"/>
      <c r="V3" s="34"/>
      <c r="W3" s="34"/>
      <c r="X3" s="34"/>
      <c r="Y3" s="42"/>
      <c r="Z3" s="42"/>
      <c r="AA3" s="42"/>
      <c r="AB3" s="42"/>
      <c r="AC3" s="42"/>
      <c r="AD3" s="42"/>
      <c r="AE3" s="42"/>
      <c r="AJ3" s="132"/>
    </row>
    <row r="4" spans="1:38" ht="17.100000000000001" customHeight="1" x14ac:dyDescent="0.2">
      <c r="A4" s="68"/>
      <c r="B4" s="69" t="s">
        <v>0</v>
      </c>
      <c r="C4" s="70"/>
      <c r="D4" s="70"/>
      <c r="E4" s="20">
        <v>1996</v>
      </c>
      <c r="F4" s="20">
        <v>1997</v>
      </c>
      <c r="G4" s="20">
        <v>1998</v>
      </c>
      <c r="H4" s="71">
        <v>1999</v>
      </c>
      <c r="I4" s="114">
        <v>2000</v>
      </c>
      <c r="J4" s="20">
        <v>2001</v>
      </c>
      <c r="K4" s="71">
        <v>2002</v>
      </c>
      <c r="L4" s="20">
        <v>2003</v>
      </c>
      <c r="M4" s="20">
        <v>2004</v>
      </c>
      <c r="N4" s="20">
        <v>2005</v>
      </c>
      <c r="O4" s="154">
        <v>2006</v>
      </c>
      <c r="P4" s="168">
        <v>2007</v>
      </c>
      <c r="Q4" s="193">
        <v>2008</v>
      </c>
      <c r="R4" s="202">
        <v>2009</v>
      </c>
      <c r="S4" s="311">
        <v>2010</v>
      </c>
      <c r="T4" s="311">
        <v>2011</v>
      </c>
      <c r="U4" s="311">
        <v>2012</v>
      </c>
      <c r="V4" s="187">
        <v>2013</v>
      </c>
      <c r="W4" s="187">
        <v>2014</v>
      </c>
      <c r="X4" s="187">
        <v>2015</v>
      </c>
      <c r="Y4" s="187">
        <v>2016</v>
      </c>
      <c r="Z4" s="187">
        <v>2017</v>
      </c>
      <c r="AA4" s="187">
        <v>2018</v>
      </c>
      <c r="AB4" s="187">
        <v>2019</v>
      </c>
      <c r="AC4" s="187">
        <v>2020</v>
      </c>
      <c r="AD4" s="188">
        <v>2021</v>
      </c>
      <c r="AE4" s="189">
        <v>2022</v>
      </c>
      <c r="AF4" s="82" t="s">
        <v>31</v>
      </c>
      <c r="AG4" s="80"/>
      <c r="AH4" s="104"/>
      <c r="AI4" s="142"/>
      <c r="AJ4" s="142"/>
      <c r="AK4" s="143"/>
      <c r="AL4" s="132"/>
    </row>
    <row r="5" spans="1:38" ht="17.100000000000001" customHeight="1" x14ac:dyDescent="0.2">
      <c r="A5" s="21"/>
      <c r="B5" s="24"/>
      <c r="C5" s="6"/>
      <c r="D5" s="6"/>
      <c r="E5" s="74"/>
      <c r="F5" s="72"/>
      <c r="G5" s="72"/>
      <c r="H5" s="89"/>
      <c r="I5" s="115"/>
      <c r="J5" s="73"/>
      <c r="K5" s="129"/>
      <c r="L5" s="8"/>
      <c r="M5" s="8"/>
      <c r="N5" s="73"/>
      <c r="O5" s="155"/>
      <c r="P5" s="169"/>
      <c r="Q5" s="194"/>
      <c r="R5" s="203"/>
      <c r="S5" s="312"/>
      <c r="T5" s="312"/>
      <c r="U5" s="312"/>
      <c r="V5" s="92"/>
      <c r="W5" s="92"/>
      <c r="X5" s="92"/>
      <c r="Y5" s="181"/>
      <c r="Z5" s="181"/>
      <c r="AA5" s="181"/>
      <c r="AB5" s="92"/>
      <c r="AC5" s="92"/>
      <c r="AD5" s="310"/>
      <c r="AE5" s="9"/>
      <c r="AF5" s="83"/>
      <c r="AG5" s="34"/>
      <c r="AH5" s="104"/>
      <c r="AI5" s="142"/>
      <c r="AJ5" s="142"/>
      <c r="AK5" s="143"/>
      <c r="AL5" s="132"/>
    </row>
    <row r="6" spans="1:38" ht="17.100000000000001" customHeight="1" x14ac:dyDescent="0.2">
      <c r="A6" s="75" t="s">
        <v>1</v>
      </c>
      <c r="B6" s="76"/>
      <c r="C6" s="77">
        <v>5336</v>
      </c>
      <c r="D6" s="77"/>
      <c r="E6" s="10">
        <f t="shared" ref="E6:N6" si="0">SUM(E32:E36)</f>
        <v>5941</v>
      </c>
      <c r="F6" s="79">
        <f t="shared" si="0"/>
        <v>6019</v>
      </c>
      <c r="G6" s="79">
        <f t="shared" si="0"/>
        <v>6072</v>
      </c>
      <c r="H6" s="78">
        <f t="shared" si="0"/>
        <v>6051</v>
      </c>
      <c r="I6" s="116">
        <f t="shared" si="0"/>
        <v>6421</v>
      </c>
      <c r="J6" s="10">
        <f t="shared" si="0"/>
        <v>6682</v>
      </c>
      <c r="K6" s="78">
        <f t="shared" si="0"/>
        <v>6851</v>
      </c>
      <c r="L6" s="10">
        <f t="shared" si="0"/>
        <v>6816</v>
      </c>
      <c r="M6" s="10">
        <f t="shared" si="0"/>
        <v>6942</v>
      </c>
      <c r="N6" s="10">
        <f t="shared" si="0"/>
        <v>7009</v>
      </c>
      <c r="O6" s="156">
        <f>+O32+O33+O35+O36</f>
        <v>7383</v>
      </c>
      <c r="P6" s="170">
        <f t="shared" ref="P6:X6" si="1">+P32+P33+P35+P36+P34</f>
        <v>7581</v>
      </c>
      <c r="Q6" s="195">
        <f t="shared" si="1"/>
        <v>7868</v>
      </c>
      <c r="R6" s="204">
        <f t="shared" si="1"/>
        <v>8204</v>
      </c>
      <c r="S6" s="313">
        <f t="shared" si="1"/>
        <v>8397</v>
      </c>
      <c r="T6" s="313">
        <f>+T32+T33+T35+T36+T34</f>
        <v>8606</v>
      </c>
      <c r="U6" s="313">
        <f t="shared" si="1"/>
        <v>8657</v>
      </c>
      <c r="V6" s="93">
        <f t="shared" si="1"/>
        <v>8643</v>
      </c>
      <c r="W6" s="93">
        <f t="shared" si="1"/>
        <v>8770</v>
      </c>
      <c r="X6" s="93">
        <f t="shared" si="1"/>
        <v>8671</v>
      </c>
      <c r="Y6" s="93">
        <f t="shared" ref="Y6:AE6" si="2">+Y32+Y33+Y35+Y36+Y34</f>
        <v>8748</v>
      </c>
      <c r="Z6" s="93">
        <f t="shared" si="2"/>
        <v>8714</v>
      </c>
      <c r="AA6" s="93">
        <f t="shared" si="2"/>
        <v>8567</v>
      </c>
      <c r="AB6" s="93">
        <f t="shared" si="2"/>
        <v>8617</v>
      </c>
      <c r="AC6" s="93">
        <f t="shared" si="2"/>
        <v>8124</v>
      </c>
      <c r="AD6" s="87">
        <f>+AD32+AD33+AD35+AD36+AD34</f>
        <v>7570</v>
      </c>
      <c r="AE6" s="124">
        <f t="shared" si="2"/>
        <v>7123</v>
      </c>
      <c r="AF6" s="84">
        <f>+AD6-U6</f>
        <v>-1087</v>
      </c>
      <c r="AG6" s="81"/>
      <c r="AH6" s="104"/>
      <c r="AI6" s="142"/>
      <c r="AJ6" s="142"/>
      <c r="AK6" s="143"/>
      <c r="AL6" s="132"/>
    </row>
    <row r="7" spans="1:38" ht="17.100000000000001" customHeight="1" x14ac:dyDescent="0.2">
      <c r="A7" s="21"/>
      <c r="B7" s="24"/>
      <c r="C7" s="5"/>
      <c r="D7" s="5"/>
      <c r="E7" s="10"/>
      <c r="F7" s="25"/>
      <c r="G7" s="25"/>
      <c r="H7" s="13"/>
      <c r="I7" s="117"/>
      <c r="J7" s="10"/>
      <c r="K7" s="78"/>
      <c r="L7" s="4"/>
      <c r="M7" s="4"/>
      <c r="N7" s="10"/>
      <c r="O7" s="156"/>
      <c r="P7" s="170"/>
      <c r="Q7" s="195"/>
      <c r="R7" s="204"/>
      <c r="S7" s="313"/>
      <c r="T7" s="313"/>
      <c r="U7" s="313"/>
      <c r="V7" s="93"/>
      <c r="W7" s="93"/>
      <c r="X7" s="93"/>
      <c r="Y7" s="93"/>
      <c r="Z7" s="93"/>
      <c r="AA7" s="93"/>
      <c r="AB7" s="93"/>
      <c r="AC7" s="93"/>
      <c r="AD7" s="87"/>
      <c r="AE7" s="3"/>
      <c r="AF7" s="83"/>
      <c r="AG7" s="34"/>
      <c r="AH7" s="104"/>
      <c r="AI7" s="142" t="s">
        <v>42</v>
      </c>
      <c r="AJ7" s="142" t="s">
        <v>43</v>
      </c>
      <c r="AK7" s="143"/>
      <c r="AL7" s="132"/>
    </row>
    <row r="8" spans="1:38" ht="17.100000000000001" customHeight="1" x14ac:dyDescent="0.2">
      <c r="A8" s="21" t="s">
        <v>2</v>
      </c>
      <c r="B8" s="24"/>
      <c r="C8" s="7"/>
      <c r="D8" s="7"/>
      <c r="E8" s="4">
        <v>11</v>
      </c>
      <c r="F8" s="25">
        <v>9</v>
      </c>
      <c r="G8" s="25">
        <v>10</v>
      </c>
      <c r="H8" s="13">
        <v>8</v>
      </c>
      <c r="I8" s="117">
        <v>13</v>
      </c>
      <c r="J8" s="4">
        <v>10</v>
      </c>
      <c r="K8" s="13">
        <v>14</v>
      </c>
      <c r="L8" s="4">
        <v>11</v>
      </c>
      <c r="M8" s="4">
        <v>10</v>
      </c>
      <c r="N8" s="4">
        <v>10</v>
      </c>
      <c r="O8" s="157">
        <v>12</v>
      </c>
      <c r="P8" s="171">
        <v>13</v>
      </c>
      <c r="Q8" s="196">
        <v>13</v>
      </c>
      <c r="R8" s="205">
        <v>13</v>
      </c>
      <c r="S8" s="314">
        <v>13</v>
      </c>
      <c r="T8" s="316">
        <v>13</v>
      </c>
      <c r="U8" s="316">
        <v>13</v>
      </c>
      <c r="V8" s="95">
        <v>14</v>
      </c>
      <c r="W8" s="95">
        <v>18</v>
      </c>
      <c r="X8" s="95">
        <v>16</v>
      </c>
      <c r="Y8" s="182">
        <v>18</v>
      </c>
      <c r="Z8" s="182">
        <v>22</v>
      </c>
      <c r="AA8" s="182">
        <v>19</v>
      </c>
      <c r="AB8" s="185">
        <v>21</v>
      </c>
      <c r="AC8" s="185">
        <v>19</v>
      </c>
      <c r="AD8" s="406">
        <v>17</v>
      </c>
      <c r="AE8" s="11">
        <v>12</v>
      </c>
      <c r="AF8" s="84">
        <f t="shared" ref="AF8:AF36" si="3">+AD8-U8</f>
        <v>4</v>
      </c>
      <c r="AG8" s="321"/>
      <c r="AH8" s="104"/>
      <c r="AI8" s="144">
        <f>RANK(AE8,$AE$8:$AE$31)</f>
        <v>23</v>
      </c>
      <c r="AJ8" s="145">
        <f>+AE8/$AE$32</f>
        <v>2.0053475935828879E-3</v>
      </c>
      <c r="AK8" s="143"/>
      <c r="AL8" s="132"/>
    </row>
    <row r="9" spans="1:38" ht="17.100000000000001" customHeight="1" x14ac:dyDescent="0.2">
      <c r="A9" s="26" t="s">
        <v>3</v>
      </c>
      <c r="B9" s="27"/>
      <c r="C9" s="28"/>
      <c r="D9" s="28"/>
      <c r="E9" s="29">
        <v>424</v>
      </c>
      <c r="F9" s="29">
        <v>408</v>
      </c>
      <c r="G9" s="29">
        <v>451</v>
      </c>
      <c r="H9" s="30">
        <v>447</v>
      </c>
      <c r="I9" s="118">
        <v>466</v>
      </c>
      <c r="J9" s="29">
        <v>506</v>
      </c>
      <c r="K9" s="30">
        <v>543</v>
      </c>
      <c r="L9" s="29">
        <v>525</v>
      </c>
      <c r="M9" s="29">
        <v>575</v>
      </c>
      <c r="N9" s="29">
        <v>614</v>
      </c>
      <c r="O9" s="158">
        <v>624</v>
      </c>
      <c r="P9" s="172">
        <v>618</v>
      </c>
      <c r="Q9" s="197">
        <v>617</v>
      </c>
      <c r="R9" s="206">
        <v>632</v>
      </c>
      <c r="S9" s="172">
        <v>637</v>
      </c>
      <c r="T9" s="337">
        <v>640</v>
      </c>
      <c r="U9" s="337">
        <v>616</v>
      </c>
      <c r="V9" s="133">
        <v>606</v>
      </c>
      <c r="W9" s="133">
        <v>622</v>
      </c>
      <c r="X9" s="133">
        <v>621</v>
      </c>
      <c r="Y9" s="183">
        <v>652</v>
      </c>
      <c r="Z9" s="183">
        <v>687</v>
      </c>
      <c r="AA9" s="183">
        <v>725</v>
      </c>
      <c r="AB9" s="335">
        <v>731</v>
      </c>
      <c r="AC9" s="335">
        <v>710</v>
      </c>
      <c r="AD9" s="407">
        <v>651</v>
      </c>
      <c r="AE9" s="97">
        <v>615</v>
      </c>
      <c r="AF9" s="130">
        <f t="shared" si="3"/>
        <v>35</v>
      </c>
      <c r="AG9" s="321"/>
      <c r="AH9" s="104"/>
      <c r="AI9" s="144">
        <f t="shared" ref="AI9:AI31" si="4">RANK(AE9,$AE$8:$AE$31)</f>
        <v>2</v>
      </c>
      <c r="AJ9" s="145">
        <f>+AE9/$AE$32</f>
        <v>0.10277406417112299</v>
      </c>
      <c r="AK9" s="143"/>
      <c r="AL9" s="132"/>
    </row>
    <row r="10" spans="1:38" ht="17.100000000000001" customHeight="1" x14ac:dyDescent="0.2">
      <c r="A10" s="21" t="s">
        <v>4</v>
      </c>
      <c r="B10" s="7"/>
      <c r="C10" s="12"/>
      <c r="D10" s="12"/>
      <c r="E10" s="4">
        <v>311</v>
      </c>
      <c r="F10" s="4">
        <v>341</v>
      </c>
      <c r="G10" s="4">
        <v>370</v>
      </c>
      <c r="H10" s="13">
        <v>394</v>
      </c>
      <c r="I10" s="117">
        <v>440</v>
      </c>
      <c r="J10" s="4">
        <v>444</v>
      </c>
      <c r="K10" s="13">
        <v>443</v>
      </c>
      <c r="L10" s="4">
        <v>456</v>
      </c>
      <c r="M10" s="4">
        <v>474</v>
      </c>
      <c r="N10" s="4">
        <v>488</v>
      </c>
      <c r="O10" s="157">
        <v>523</v>
      </c>
      <c r="P10" s="171">
        <v>541</v>
      </c>
      <c r="Q10" s="196">
        <v>570</v>
      </c>
      <c r="R10" s="205">
        <v>596</v>
      </c>
      <c r="S10" s="314">
        <v>589</v>
      </c>
      <c r="T10" s="316">
        <v>607</v>
      </c>
      <c r="U10" s="316">
        <v>589</v>
      </c>
      <c r="V10" s="95">
        <v>591</v>
      </c>
      <c r="W10" s="95">
        <v>581</v>
      </c>
      <c r="X10" s="95">
        <v>564</v>
      </c>
      <c r="Y10" s="182">
        <v>565</v>
      </c>
      <c r="Z10" s="182">
        <v>573</v>
      </c>
      <c r="AA10" s="182">
        <v>573</v>
      </c>
      <c r="AB10" s="185">
        <v>573</v>
      </c>
      <c r="AC10" s="185">
        <v>552</v>
      </c>
      <c r="AD10" s="406">
        <v>528</v>
      </c>
      <c r="AE10" s="97">
        <v>479</v>
      </c>
      <c r="AF10" s="84">
        <f t="shared" si="3"/>
        <v>-61</v>
      </c>
      <c r="AG10" s="321"/>
      <c r="AH10" s="104"/>
      <c r="AI10" s="144">
        <f t="shared" si="4"/>
        <v>4</v>
      </c>
      <c r="AJ10" s="145">
        <f t="shared" ref="AJ9:AJ31" si="5">+AE10/$AE$32</f>
        <v>8.0046791443850268E-2</v>
      </c>
      <c r="AK10" s="143"/>
      <c r="AL10" s="132"/>
    </row>
    <row r="11" spans="1:38" ht="17.100000000000001" customHeight="1" x14ac:dyDescent="0.2">
      <c r="A11" s="26" t="s">
        <v>5</v>
      </c>
      <c r="B11" s="27"/>
      <c r="C11" s="27"/>
      <c r="D11" s="27"/>
      <c r="E11" s="29">
        <v>16</v>
      </c>
      <c r="F11" s="29">
        <v>19</v>
      </c>
      <c r="G11" s="29">
        <v>23</v>
      </c>
      <c r="H11" s="30">
        <v>23</v>
      </c>
      <c r="I11" s="118">
        <v>20</v>
      </c>
      <c r="J11" s="29">
        <v>24</v>
      </c>
      <c r="K11" s="30">
        <v>21</v>
      </c>
      <c r="L11" s="29">
        <v>30</v>
      </c>
      <c r="M11" s="29">
        <v>50</v>
      </c>
      <c r="N11" s="29">
        <v>49</v>
      </c>
      <c r="O11" s="158">
        <v>50</v>
      </c>
      <c r="P11" s="172">
        <v>69</v>
      </c>
      <c r="Q11" s="197">
        <v>76</v>
      </c>
      <c r="R11" s="206">
        <v>68</v>
      </c>
      <c r="S11" s="172">
        <v>82</v>
      </c>
      <c r="T11" s="337">
        <v>61</v>
      </c>
      <c r="U11" s="337">
        <v>62</v>
      </c>
      <c r="V11" s="133">
        <v>55</v>
      </c>
      <c r="W11" s="133">
        <v>50</v>
      </c>
      <c r="X11" s="133">
        <v>52</v>
      </c>
      <c r="Y11" s="183">
        <v>72</v>
      </c>
      <c r="Z11" s="183">
        <v>99</v>
      </c>
      <c r="AA11" s="183">
        <v>105</v>
      </c>
      <c r="AB11" s="335">
        <v>85</v>
      </c>
      <c r="AC11" s="335">
        <v>71</v>
      </c>
      <c r="AD11" s="407">
        <v>80</v>
      </c>
      <c r="AE11" s="97">
        <v>106</v>
      </c>
      <c r="AF11" s="130">
        <f t="shared" si="3"/>
        <v>18</v>
      </c>
      <c r="AG11" s="321"/>
      <c r="AH11" s="104"/>
      <c r="AI11" s="144">
        <f t="shared" si="4"/>
        <v>20</v>
      </c>
      <c r="AJ11" s="145">
        <f t="shared" si="5"/>
        <v>1.7713903743315509E-2</v>
      </c>
      <c r="AK11" s="143"/>
      <c r="AL11" s="132"/>
    </row>
    <row r="12" spans="1:38" ht="17.100000000000001" customHeight="1" x14ac:dyDescent="0.2">
      <c r="A12" s="21" t="s">
        <v>6</v>
      </c>
      <c r="B12" s="7"/>
      <c r="C12" s="7"/>
      <c r="D12" s="7"/>
      <c r="E12" s="4">
        <v>69</v>
      </c>
      <c r="F12" s="4">
        <v>71</v>
      </c>
      <c r="G12" s="4">
        <v>68</v>
      </c>
      <c r="H12" s="13">
        <v>75</v>
      </c>
      <c r="I12" s="117">
        <v>84</v>
      </c>
      <c r="J12" s="4">
        <v>103</v>
      </c>
      <c r="K12" s="13">
        <v>122</v>
      </c>
      <c r="L12" s="4">
        <v>133</v>
      </c>
      <c r="M12" s="4">
        <v>167</v>
      </c>
      <c r="N12" s="153">
        <v>177</v>
      </c>
      <c r="O12" s="157">
        <v>159</v>
      </c>
      <c r="P12" s="171">
        <v>172</v>
      </c>
      <c r="Q12" s="196">
        <v>167</v>
      </c>
      <c r="R12" s="205">
        <v>166</v>
      </c>
      <c r="S12" s="314">
        <v>183</v>
      </c>
      <c r="T12" s="316">
        <v>238</v>
      </c>
      <c r="U12" s="316">
        <v>239</v>
      </c>
      <c r="V12" s="95">
        <v>238</v>
      </c>
      <c r="W12" s="95">
        <v>255</v>
      </c>
      <c r="X12" s="95">
        <v>251</v>
      </c>
      <c r="Y12" s="182">
        <v>233</v>
      </c>
      <c r="Z12" s="182">
        <v>245</v>
      </c>
      <c r="AA12" s="182">
        <v>245</v>
      </c>
      <c r="AB12" s="185">
        <v>222</v>
      </c>
      <c r="AC12" s="185">
        <v>224</v>
      </c>
      <c r="AD12" s="406">
        <v>204</v>
      </c>
      <c r="AE12" s="97">
        <v>184</v>
      </c>
      <c r="AF12" s="84">
        <f t="shared" si="3"/>
        <v>-35</v>
      </c>
      <c r="AG12" s="321"/>
      <c r="AH12" s="104"/>
      <c r="AI12" s="144">
        <f t="shared" si="4"/>
        <v>11</v>
      </c>
      <c r="AJ12" s="145">
        <f t="shared" si="5"/>
        <v>3.074866310160428E-2</v>
      </c>
      <c r="AK12" s="143"/>
      <c r="AL12" s="132"/>
    </row>
    <row r="13" spans="1:38" ht="17.100000000000001" customHeight="1" x14ac:dyDescent="0.2">
      <c r="A13" s="99" t="s">
        <v>33</v>
      </c>
      <c r="B13" s="27"/>
      <c r="C13" s="28"/>
      <c r="D13" s="28"/>
      <c r="E13" s="29">
        <v>115</v>
      </c>
      <c r="F13" s="29">
        <v>110</v>
      </c>
      <c r="G13" s="29">
        <v>96</v>
      </c>
      <c r="H13" s="30">
        <v>108</v>
      </c>
      <c r="I13" s="118">
        <v>126</v>
      </c>
      <c r="J13" s="29">
        <v>125</v>
      </c>
      <c r="K13" s="30">
        <v>121</v>
      </c>
      <c r="L13" s="29">
        <v>115</v>
      </c>
      <c r="M13" s="29">
        <v>104</v>
      </c>
      <c r="N13" s="29">
        <v>134</v>
      </c>
      <c r="O13" s="158">
        <v>130</v>
      </c>
      <c r="P13" s="172">
        <v>143</v>
      </c>
      <c r="Q13" s="197">
        <v>143</v>
      </c>
      <c r="R13" s="206">
        <v>140</v>
      </c>
      <c r="S13" s="172">
        <v>144</v>
      </c>
      <c r="T13" s="337">
        <v>155</v>
      </c>
      <c r="U13" s="337">
        <v>151</v>
      </c>
      <c r="V13" s="133">
        <v>152</v>
      </c>
      <c r="W13" s="133">
        <v>146</v>
      </c>
      <c r="X13" s="133">
        <v>141</v>
      </c>
      <c r="Y13" s="183">
        <v>143</v>
      </c>
      <c r="Z13" s="183">
        <v>159</v>
      </c>
      <c r="AA13" s="183">
        <v>155</v>
      </c>
      <c r="AB13" s="335">
        <v>146</v>
      </c>
      <c r="AC13" s="335">
        <v>156</v>
      </c>
      <c r="AD13" s="407">
        <v>145</v>
      </c>
      <c r="AE13" s="97">
        <v>129</v>
      </c>
      <c r="AF13" s="130">
        <f t="shared" si="3"/>
        <v>-6</v>
      </c>
      <c r="AG13" s="321"/>
      <c r="AH13" s="104"/>
      <c r="AI13" s="144">
        <f t="shared" si="4"/>
        <v>16</v>
      </c>
      <c r="AJ13" s="145">
        <f t="shared" si="5"/>
        <v>2.1557486631016042E-2</v>
      </c>
      <c r="AK13" s="143"/>
      <c r="AL13" s="132"/>
    </row>
    <row r="14" spans="1:38" ht="17.100000000000001" customHeight="1" x14ac:dyDescent="0.2">
      <c r="A14" s="21" t="s">
        <v>7</v>
      </c>
      <c r="B14" s="7"/>
      <c r="C14" s="14"/>
      <c r="D14" s="14"/>
      <c r="E14" s="4">
        <v>117</v>
      </c>
      <c r="F14" s="4">
        <v>133</v>
      </c>
      <c r="G14" s="4">
        <v>133</v>
      </c>
      <c r="H14" s="13">
        <v>167</v>
      </c>
      <c r="I14" s="117">
        <v>187</v>
      </c>
      <c r="J14" s="4">
        <v>194</v>
      </c>
      <c r="K14" s="13">
        <v>190</v>
      </c>
      <c r="L14" s="4">
        <v>195</v>
      </c>
      <c r="M14" s="4">
        <v>196</v>
      </c>
      <c r="N14" s="153">
        <v>204</v>
      </c>
      <c r="O14" s="157">
        <v>251</v>
      </c>
      <c r="P14" s="171">
        <v>264</v>
      </c>
      <c r="Q14" s="196">
        <v>283</v>
      </c>
      <c r="R14" s="205">
        <v>292</v>
      </c>
      <c r="S14" s="314">
        <v>282</v>
      </c>
      <c r="T14" s="316">
        <v>282</v>
      </c>
      <c r="U14" s="316">
        <v>267</v>
      </c>
      <c r="V14" s="95">
        <v>266</v>
      </c>
      <c r="W14" s="95">
        <v>260</v>
      </c>
      <c r="X14" s="95">
        <v>257</v>
      </c>
      <c r="Y14" s="182">
        <v>268</v>
      </c>
      <c r="Z14" s="182">
        <v>278</v>
      </c>
      <c r="AA14" s="182">
        <v>304</v>
      </c>
      <c r="AB14" s="185">
        <v>296</v>
      </c>
      <c r="AC14" s="185">
        <v>277</v>
      </c>
      <c r="AD14" s="406">
        <v>260</v>
      </c>
      <c r="AE14" s="97">
        <v>248</v>
      </c>
      <c r="AF14" s="84">
        <f t="shared" si="3"/>
        <v>-7</v>
      </c>
      <c r="AG14" s="321"/>
      <c r="AH14" s="104"/>
      <c r="AI14" s="144">
        <f t="shared" si="4"/>
        <v>10</v>
      </c>
      <c r="AJ14" s="145">
        <f t="shared" si="5"/>
        <v>4.1443850267379678E-2</v>
      </c>
      <c r="AK14" s="143"/>
      <c r="AL14" s="132"/>
    </row>
    <row r="15" spans="1:38" ht="17.100000000000001" customHeight="1" x14ac:dyDescent="0.2">
      <c r="A15" s="99" t="s">
        <v>34</v>
      </c>
      <c r="B15" s="27"/>
      <c r="C15" s="27"/>
      <c r="D15" s="27"/>
      <c r="E15" s="29">
        <v>93</v>
      </c>
      <c r="F15" s="29">
        <v>89</v>
      </c>
      <c r="G15" s="29">
        <v>103</v>
      </c>
      <c r="H15" s="30">
        <v>96</v>
      </c>
      <c r="I15" s="118">
        <v>110</v>
      </c>
      <c r="J15" s="29">
        <v>130</v>
      </c>
      <c r="K15" s="30">
        <v>144</v>
      </c>
      <c r="L15" s="29">
        <v>135</v>
      </c>
      <c r="M15" s="29">
        <v>133</v>
      </c>
      <c r="N15" s="29">
        <v>124</v>
      </c>
      <c r="O15" s="158">
        <v>128</v>
      </c>
      <c r="P15" s="172">
        <v>150</v>
      </c>
      <c r="Q15" s="197">
        <v>149</v>
      </c>
      <c r="R15" s="206">
        <v>174</v>
      </c>
      <c r="S15" s="172">
        <v>171</v>
      </c>
      <c r="T15" s="337">
        <v>187</v>
      </c>
      <c r="U15" s="337">
        <v>184</v>
      </c>
      <c r="V15" s="133">
        <v>191</v>
      </c>
      <c r="W15" s="133">
        <v>153</v>
      </c>
      <c r="X15" s="133">
        <v>163</v>
      </c>
      <c r="Y15" s="183">
        <v>171</v>
      </c>
      <c r="Z15" s="183">
        <v>172</v>
      </c>
      <c r="AA15" s="183">
        <v>161</v>
      </c>
      <c r="AB15" s="335">
        <v>170</v>
      </c>
      <c r="AC15" s="335">
        <v>177</v>
      </c>
      <c r="AD15" s="407">
        <v>183</v>
      </c>
      <c r="AE15" s="98">
        <v>168</v>
      </c>
      <c r="AF15" s="130">
        <f t="shared" si="3"/>
        <v>-1</v>
      </c>
      <c r="AG15" s="321"/>
      <c r="AH15" s="104"/>
      <c r="AI15" s="144">
        <f t="shared" si="4"/>
        <v>13</v>
      </c>
      <c r="AJ15" s="145">
        <f t="shared" si="5"/>
        <v>2.8074866310160429E-2</v>
      </c>
      <c r="AK15" s="143"/>
      <c r="AL15" s="132"/>
    </row>
    <row r="16" spans="1:38" ht="17.100000000000001" customHeight="1" x14ac:dyDescent="0.2">
      <c r="A16" s="21" t="s">
        <v>8</v>
      </c>
      <c r="B16" s="7"/>
      <c r="C16" s="7"/>
      <c r="D16" s="7"/>
      <c r="E16" s="4">
        <v>105</v>
      </c>
      <c r="F16" s="4">
        <v>99</v>
      </c>
      <c r="G16" s="4">
        <v>100</v>
      </c>
      <c r="H16" s="4">
        <v>104</v>
      </c>
      <c r="I16" s="117">
        <v>115</v>
      </c>
      <c r="J16" s="4">
        <v>109</v>
      </c>
      <c r="K16" s="13">
        <v>118</v>
      </c>
      <c r="L16" s="4">
        <v>117</v>
      </c>
      <c r="M16" s="4">
        <v>132</v>
      </c>
      <c r="N16" s="153">
        <v>129</v>
      </c>
      <c r="O16" s="157">
        <v>126</v>
      </c>
      <c r="P16" s="171">
        <v>138</v>
      </c>
      <c r="Q16" s="196">
        <v>161</v>
      </c>
      <c r="R16" s="205">
        <v>151</v>
      </c>
      <c r="S16" s="314">
        <v>185</v>
      </c>
      <c r="T16" s="316">
        <v>219</v>
      </c>
      <c r="U16" s="316">
        <v>220</v>
      </c>
      <c r="V16" s="95">
        <v>208</v>
      </c>
      <c r="W16" s="95">
        <v>231</v>
      </c>
      <c r="X16" s="95">
        <v>228</v>
      </c>
      <c r="Y16" s="182">
        <v>207</v>
      </c>
      <c r="Z16" s="182">
        <v>174</v>
      </c>
      <c r="AA16" s="182">
        <v>166</v>
      </c>
      <c r="AB16" s="185">
        <v>193</v>
      </c>
      <c r="AC16" s="185">
        <v>176</v>
      </c>
      <c r="AD16" s="406">
        <v>141</v>
      </c>
      <c r="AE16" s="97">
        <v>121</v>
      </c>
      <c r="AF16" s="84">
        <f t="shared" si="3"/>
        <v>-79</v>
      </c>
      <c r="AG16" s="321"/>
      <c r="AH16" s="104"/>
      <c r="AI16" s="144">
        <f t="shared" si="4"/>
        <v>18</v>
      </c>
      <c r="AJ16" s="145">
        <f t="shared" si="5"/>
        <v>2.0220588235294119E-2</v>
      </c>
      <c r="AK16" s="143"/>
      <c r="AL16" s="132"/>
    </row>
    <row r="17" spans="1:38" ht="17.100000000000001" customHeight="1" x14ac:dyDescent="0.2">
      <c r="A17" s="99" t="s">
        <v>35</v>
      </c>
      <c r="B17" s="27"/>
      <c r="C17" s="28"/>
      <c r="D17" s="28"/>
      <c r="E17" s="29">
        <v>170</v>
      </c>
      <c r="F17" s="29">
        <v>187</v>
      </c>
      <c r="G17" s="29">
        <v>163</v>
      </c>
      <c r="H17" s="29">
        <v>167</v>
      </c>
      <c r="I17" s="118">
        <v>193</v>
      </c>
      <c r="J17" s="29">
        <v>176</v>
      </c>
      <c r="K17" s="30">
        <v>160</v>
      </c>
      <c r="L17" s="29">
        <v>163</v>
      </c>
      <c r="M17" s="29">
        <v>161</v>
      </c>
      <c r="N17" s="29">
        <v>159</v>
      </c>
      <c r="O17" s="158">
        <v>155</v>
      </c>
      <c r="P17" s="172">
        <v>174</v>
      </c>
      <c r="Q17" s="197">
        <v>176</v>
      </c>
      <c r="R17" s="206">
        <v>185</v>
      </c>
      <c r="S17" s="172">
        <v>205</v>
      </c>
      <c r="T17" s="337">
        <v>206</v>
      </c>
      <c r="U17" s="337">
        <v>189</v>
      </c>
      <c r="V17" s="133">
        <v>179</v>
      </c>
      <c r="W17" s="133">
        <v>159</v>
      </c>
      <c r="X17" s="133">
        <v>165</v>
      </c>
      <c r="Y17" s="183">
        <v>165</v>
      </c>
      <c r="Z17" s="183">
        <v>142</v>
      </c>
      <c r="AA17" s="183">
        <v>148</v>
      </c>
      <c r="AB17" s="335">
        <v>143</v>
      </c>
      <c r="AC17" s="335">
        <v>132</v>
      </c>
      <c r="AD17" s="407">
        <v>138</v>
      </c>
      <c r="AE17" s="97">
        <v>127</v>
      </c>
      <c r="AF17" s="130">
        <f t="shared" si="3"/>
        <v>-51</v>
      </c>
      <c r="AG17" s="321"/>
      <c r="AH17" s="104"/>
      <c r="AI17" s="144">
        <f t="shared" si="4"/>
        <v>17</v>
      </c>
      <c r="AJ17" s="145">
        <f t="shared" si="5"/>
        <v>2.1223262032085563E-2</v>
      </c>
      <c r="AK17" s="143"/>
      <c r="AL17" s="132"/>
    </row>
    <row r="18" spans="1:38" ht="17.100000000000001" customHeight="1" x14ac:dyDescent="0.2">
      <c r="A18" s="21" t="s">
        <v>9</v>
      </c>
      <c r="B18" s="7"/>
      <c r="C18" s="14"/>
      <c r="D18" s="14"/>
      <c r="E18" s="4">
        <v>151</v>
      </c>
      <c r="F18" s="4">
        <v>167</v>
      </c>
      <c r="G18" s="4">
        <v>164</v>
      </c>
      <c r="H18" s="4">
        <v>181</v>
      </c>
      <c r="I18" s="117">
        <v>229</v>
      </c>
      <c r="J18" s="4">
        <v>250</v>
      </c>
      <c r="K18" s="13">
        <v>267</v>
      </c>
      <c r="L18" s="4">
        <v>269</v>
      </c>
      <c r="M18" s="4">
        <v>231</v>
      </c>
      <c r="N18" s="153">
        <v>253</v>
      </c>
      <c r="O18" s="157">
        <v>257</v>
      </c>
      <c r="P18" s="171">
        <v>280</v>
      </c>
      <c r="Q18" s="196">
        <v>302</v>
      </c>
      <c r="R18" s="205">
        <v>334</v>
      </c>
      <c r="S18" s="314">
        <v>358</v>
      </c>
      <c r="T18" s="316">
        <v>378</v>
      </c>
      <c r="U18" s="316">
        <v>423</v>
      </c>
      <c r="V18" s="95">
        <v>440</v>
      </c>
      <c r="W18" s="95">
        <v>422</v>
      </c>
      <c r="X18" s="95">
        <v>415</v>
      </c>
      <c r="Y18" s="182">
        <v>430</v>
      </c>
      <c r="Z18" s="182">
        <v>408</v>
      </c>
      <c r="AA18" s="182">
        <v>388</v>
      </c>
      <c r="AB18" s="185">
        <v>398</v>
      </c>
      <c r="AC18" s="185">
        <v>371</v>
      </c>
      <c r="AD18" s="406">
        <v>338</v>
      </c>
      <c r="AE18" s="97">
        <v>327</v>
      </c>
      <c r="AF18" s="131">
        <f t="shared" si="3"/>
        <v>-85</v>
      </c>
      <c r="AG18" s="321"/>
      <c r="AH18" s="104"/>
      <c r="AI18" s="144">
        <f t="shared" si="4"/>
        <v>6</v>
      </c>
      <c r="AJ18" s="145">
        <f t="shared" si="5"/>
        <v>5.4645721925133693E-2</v>
      </c>
      <c r="AK18" s="143"/>
      <c r="AL18" s="132"/>
    </row>
    <row r="19" spans="1:38" ht="17.100000000000001" customHeight="1" x14ac:dyDescent="0.2">
      <c r="A19" s="26" t="s">
        <v>10</v>
      </c>
      <c r="B19" s="27"/>
      <c r="C19" s="27"/>
      <c r="D19" s="27"/>
      <c r="E19" s="91"/>
      <c r="F19" s="91"/>
      <c r="G19" s="91"/>
      <c r="H19" s="29"/>
      <c r="I19" s="118">
        <v>8</v>
      </c>
      <c r="J19" s="29">
        <v>9</v>
      </c>
      <c r="K19" s="30">
        <v>8</v>
      </c>
      <c r="L19" s="29">
        <v>7</v>
      </c>
      <c r="M19" s="29">
        <v>8</v>
      </c>
      <c r="N19" s="29">
        <v>6</v>
      </c>
      <c r="O19" s="158">
        <v>6</v>
      </c>
      <c r="P19" s="172">
        <v>6</v>
      </c>
      <c r="Q19" s="197">
        <v>4</v>
      </c>
      <c r="R19" s="206">
        <v>4</v>
      </c>
      <c r="S19" s="172">
        <v>1</v>
      </c>
      <c r="T19" s="337">
        <v>3</v>
      </c>
      <c r="U19" s="337">
        <v>2</v>
      </c>
      <c r="V19" s="133">
        <v>2</v>
      </c>
      <c r="W19" s="133">
        <v>2</v>
      </c>
      <c r="X19" s="133">
        <v>3</v>
      </c>
      <c r="Y19" s="183">
        <v>4</v>
      </c>
      <c r="Z19" s="183">
        <v>6</v>
      </c>
      <c r="AA19" s="183">
        <v>3</v>
      </c>
      <c r="AB19" s="335">
        <v>12</v>
      </c>
      <c r="AC19" s="335">
        <v>11</v>
      </c>
      <c r="AD19" s="407">
        <v>13</v>
      </c>
      <c r="AE19" s="97">
        <v>12</v>
      </c>
      <c r="AF19" s="130">
        <f t="shared" si="3"/>
        <v>11</v>
      </c>
      <c r="AG19" s="321"/>
      <c r="AH19" s="104"/>
      <c r="AI19" s="144">
        <f t="shared" si="4"/>
        <v>23</v>
      </c>
      <c r="AJ19" s="145">
        <f t="shared" si="5"/>
        <v>2.0053475935828879E-3</v>
      </c>
      <c r="AK19" s="143"/>
      <c r="AL19" s="132"/>
    </row>
    <row r="20" spans="1:38" ht="17.100000000000001" customHeight="1" x14ac:dyDescent="0.2">
      <c r="A20" s="21" t="s">
        <v>11</v>
      </c>
      <c r="B20" s="7"/>
      <c r="C20" s="7"/>
      <c r="D20" s="7"/>
      <c r="E20" s="4">
        <v>220</v>
      </c>
      <c r="F20" s="4">
        <v>225</v>
      </c>
      <c r="G20" s="4">
        <v>252</v>
      </c>
      <c r="H20" s="4">
        <v>248</v>
      </c>
      <c r="I20" s="117">
        <v>259</v>
      </c>
      <c r="J20" s="4">
        <v>266</v>
      </c>
      <c r="K20" s="13">
        <v>259</v>
      </c>
      <c r="L20" s="4">
        <v>261</v>
      </c>
      <c r="M20" s="4">
        <v>303</v>
      </c>
      <c r="N20" s="153">
        <v>297</v>
      </c>
      <c r="O20" s="157">
        <v>340</v>
      </c>
      <c r="P20" s="171">
        <v>354</v>
      </c>
      <c r="Q20" s="196">
        <v>405</v>
      </c>
      <c r="R20" s="205">
        <v>410</v>
      </c>
      <c r="S20" s="314">
        <v>410</v>
      </c>
      <c r="T20" s="316">
        <v>390</v>
      </c>
      <c r="U20" s="316">
        <v>355</v>
      </c>
      <c r="V20" s="95">
        <v>370</v>
      </c>
      <c r="W20" s="95">
        <v>354</v>
      </c>
      <c r="X20" s="95">
        <v>351</v>
      </c>
      <c r="Y20" s="182">
        <v>377</v>
      </c>
      <c r="Z20" s="182">
        <v>366</v>
      </c>
      <c r="AA20" s="182">
        <v>369</v>
      </c>
      <c r="AB20" s="185">
        <v>388</v>
      </c>
      <c r="AC20" s="185">
        <v>351</v>
      </c>
      <c r="AD20" s="406">
        <v>351</v>
      </c>
      <c r="AE20" s="97">
        <v>321</v>
      </c>
      <c r="AF20" s="84">
        <f t="shared" si="3"/>
        <v>-4</v>
      </c>
      <c r="AG20" s="321"/>
      <c r="AH20" s="104"/>
      <c r="AI20" s="144">
        <f t="shared" si="4"/>
        <v>7</v>
      </c>
      <c r="AJ20" s="145">
        <f t="shared" si="5"/>
        <v>5.3643048128342245E-2</v>
      </c>
      <c r="AK20" s="143"/>
      <c r="AL20" s="132"/>
    </row>
    <row r="21" spans="1:38" ht="17.100000000000001" customHeight="1" x14ac:dyDescent="0.2">
      <c r="A21" s="26" t="s">
        <v>12</v>
      </c>
      <c r="B21" s="27"/>
      <c r="C21" s="28"/>
      <c r="D21" s="28"/>
      <c r="E21" s="4">
        <v>150</v>
      </c>
      <c r="F21" s="4">
        <v>168</v>
      </c>
      <c r="G21" s="4">
        <v>182</v>
      </c>
      <c r="H21" s="29">
        <v>229</v>
      </c>
      <c r="I21" s="118">
        <v>263</v>
      </c>
      <c r="J21" s="29">
        <v>276</v>
      </c>
      <c r="K21" s="30">
        <v>291</v>
      </c>
      <c r="L21" s="29">
        <v>318</v>
      </c>
      <c r="M21" s="29">
        <v>335</v>
      </c>
      <c r="N21" s="29">
        <v>352</v>
      </c>
      <c r="O21" s="158">
        <v>376</v>
      </c>
      <c r="P21" s="172">
        <v>392</v>
      </c>
      <c r="Q21" s="197">
        <v>446</v>
      </c>
      <c r="R21" s="206">
        <v>455</v>
      </c>
      <c r="S21" s="172">
        <v>482</v>
      </c>
      <c r="T21" s="337">
        <v>512</v>
      </c>
      <c r="U21" s="337">
        <v>526</v>
      </c>
      <c r="V21" s="133">
        <v>534</v>
      </c>
      <c r="W21" s="133">
        <v>522</v>
      </c>
      <c r="X21" s="133">
        <v>477</v>
      </c>
      <c r="Y21" s="183">
        <v>471</v>
      </c>
      <c r="Z21" s="183">
        <v>431</v>
      </c>
      <c r="AA21" s="183">
        <v>392</v>
      </c>
      <c r="AB21" s="335">
        <v>386</v>
      </c>
      <c r="AC21" s="335">
        <v>350</v>
      </c>
      <c r="AD21" s="407">
        <v>310</v>
      </c>
      <c r="AE21" s="97">
        <v>271</v>
      </c>
      <c r="AF21" s="130">
        <f t="shared" si="3"/>
        <v>-216</v>
      </c>
      <c r="AG21" s="321"/>
      <c r="AH21" s="104"/>
      <c r="AI21" s="144">
        <f t="shared" si="4"/>
        <v>8</v>
      </c>
      <c r="AJ21" s="145">
        <f t="shared" si="5"/>
        <v>4.5287433155080214E-2</v>
      </c>
      <c r="AK21" s="143"/>
      <c r="AL21" s="132"/>
    </row>
    <row r="22" spans="1:38" ht="17.100000000000001" customHeight="1" x14ac:dyDescent="0.2">
      <c r="A22" s="100" t="s">
        <v>36</v>
      </c>
      <c r="B22" s="7"/>
      <c r="C22" s="14"/>
      <c r="D22" s="14"/>
      <c r="E22" s="29">
        <v>28</v>
      </c>
      <c r="F22" s="29">
        <v>27</v>
      </c>
      <c r="G22" s="29">
        <v>30</v>
      </c>
      <c r="H22" s="4">
        <v>23</v>
      </c>
      <c r="I22" s="116">
        <v>18</v>
      </c>
      <c r="J22" s="4">
        <v>17</v>
      </c>
      <c r="K22" s="13">
        <v>19</v>
      </c>
      <c r="L22" s="4">
        <v>31</v>
      </c>
      <c r="M22" s="4">
        <v>37</v>
      </c>
      <c r="N22" s="153">
        <v>45</v>
      </c>
      <c r="O22" s="157">
        <v>47</v>
      </c>
      <c r="P22" s="171">
        <v>40</v>
      </c>
      <c r="Q22" s="196">
        <v>43</v>
      </c>
      <c r="R22" s="205">
        <v>38</v>
      </c>
      <c r="S22" s="314">
        <v>43</v>
      </c>
      <c r="T22" s="316">
        <v>41</v>
      </c>
      <c r="U22" s="316">
        <v>39</v>
      </c>
      <c r="V22" s="95">
        <v>36</v>
      </c>
      <c r="W22" s="95">
        <v>35</v>
      </c>
      <c r="X22" s="95">
        <v>40</v>
      </c>
      <c r="Y22" s="182">
        <v>31</v>
      </c>
      <c r="Z22" s="182">
        <v>31</v>
      </c>
      <c r="AA22" s="182">
        <v>29</v>
      </c>
      <c r="AB22" s="185">
        <v>37</v>
      </c>
      <c r="AC22" s="185">
        <v>36</v>
      </c>
      <c r="AD22" s="406">
        <v>29</v>
      </c>
      <c r="AE22" s="97">
        <v>26</v>
      </c>
      <c r="AF22" s="84">
        <f t="shared" si="3"/>
        <v>-10</v>
      </c>
      <c r="AG22" s="321"/>
      <c r="AH22" s="104"/>
      <c r="AI22" s="144">
        <f t="shared" si="4"/>
        <v>22</v>
      </c>
      <c r="AJ22" s="145">
        <f>+AE22/$AE$32</f>
        <v>4.3449197860962567E-3</v>
      </c>
      <c r="AK22" s="143"/>
      <c r="AL22" s="132"/>
    </row>
    <row r="23" spans="1:38" ht="17.100000000000001" customHeight="1" x14ac:dyDescent="0.2">
      <c r="A23" s="26" t="s">
        <v>13</v>
      </c>
      <c r="B23" s="27"/>
      <c r="C23" s="27"/>
      <c r="D23" s="27"/>
      <c r="E23" s="4">
        <v>262</v>
      </c>
      <c r="F23" s="4">
        <v>244</v>
      </c>
      <c r="G23" s="4">
        <v>286</v>
      </c>
      <c r="H23" s="29">
        <v>316</v>
      </c>
      <c r="I23" s="118">
        <v>398</v>
      </c>
      <c r="J23" s="29">
        <v>475</v>
      </c>
      <c r="K23" s="30">
        <v>517</v>
      </c>
      <c r="L23" s="29">
        <v>555</v>
      </c>
      <c r="M23" s="29">
        <v>577</v>
      </c>
      <c r="N23" s="29">
        <v>617</v>
      </c>
      <c r="O23" s="158">
        <v>636</v>
      </c>
      <c r="P23" s="172">
        <v>676</v>
      </c>
      <c r="Q23" s="197">
        <v>764</v>
      </c>
      <c r="R23" s="206">
        <v>854</v>
      </c>
      <c r="S23" s="172">
        <v>904</v>
      </c>
      <c r="T23" s="337">
        <v>890</v>
      </c>
      <c r="U23" s="337">
        <v>846</v>
      </c>
      <c r="V23" s="133">
        <v>819</v>
      </c>
      <c r="W23" s="133">
        <v>812</v>
      </c>
      <c r="X23" s="133">
        <v>786</v>
      </c>
      <c r="Y23" s="183">
        <v>768</v>
      </c>
      <c r="Z23" s="183">
        <v>755</v>
      </c>
      <c r="AA23" s="183">
        <v>722</v>
      </c>
      <c r="AB23" s="335">
        <v>726</v>
      </c>
      <c r="AC23" s="335">
        <v>678</v>
      </c>
      <c r="AD23" s="407">
        <v>650</v>
      </c>
      <c r="AE23" s="97">
        <v>568</v>
      </c>
      <c r="AF23" s="130">
        <f t="shared" si="3"/>
        <v>-196</v>
      </c>
      <c r="AG23" s="321"/>
      <c r="AH23" s="104"/>
      <c r="AI23" s="144">
        <f t="shared" si="4"/>
        <v>3</v>
      </c>
      <c r="AJ23" s="145">
        <f t="shared" si="5"/>
        <v>9.4919786096256689E-2</v>
      </c>
      <c r="AK23" s="143"/>
      <c r="AL23" s="132"/>
    </row>
    <row r="24" spans="1:38" ht="17.100000000000001" customHeight="1" x14ac:dyDescent="0.2">
      <c r="A24" s="21" t="s">
        <v>14</v>
      </c>
      <c r="B24" s="7"/>
      <c r="C24" s="7"/>
      <c r="D24" s="7"/>
      <c r="E24" s="4">
        <v>263</v>
      </c>
      <c r="F24" s="4">
        <v>271</v>
      </c>
      <c r="G24" s="4">
        <v>260</v>
      </c>
      <c r="H24" s="4">
        <v>240</v>
      </c>
      <c r="I24" s="117">
        <v>230</v>
      </c>
      <c r="J24" s="4">
        <v>259</v>
      </c>
      <c r="K24" s="13">
        <v>277</v>
      </c>
      <c r="L24" s="4">
        <v>286</v>
      </c>
      <c r="M24" s="4">
        <v>304</v>
      </c>
      <c r="N24" s="153">
        <v>334</v>
      </c>
      <c r="O24" s="157">
        <v>323</v>
      </c>
      <c r="P24" s="171">
        <v>338</v>
      </c>
      <c r="Q24" s="196">
        <v>329</v>
      </c>
      <c r="R24" s="205">
        <v>355</v>
      </c>
      <c r="S24" s="314">
        <v>344</v>
      </c>
      <c r="T24" s="316">
        <v>332</v>
      </c>
      <c r="U24" s="316">
        <v>390</v>
      </c>
      <c r="V24" s="95">
        <v>370</v>
      </c>
      <c r="W24" s="95">
        <v>380</v>
      </c>
      <c r="X24" s="95">
        <v>385</v>
      </c>
      <c r="Y24" s="182">
        <v>387</v>
      </c>
      <c r="Z24" s="182">
        <v>376</v>
      </c>
      <c r="AA24" s="182">
        <v>361</v>
      </c>
      <c r="AB24" s="185">
        <v>375</v>
      </c>
      <c r="AC24" s="185">
        <v>326</v>
      </c>
      <c r="AD24" s="406">
        <v>262</v>
      </c>
      <c r="AE24" s="97">
        <v>254</v>
      </c>
      <c r="AF24" s="84">
        <f t="shared" si="3"/>
        <v>-128</v>
      </c>
      <c r="AG24" s="321"/>
      <c r="AH24" s="104"/>
      <c r="AI24" s="144">
        <f t="shared" si="4"/>
        <v>9</v>
      </c>
      <c r="AJ24" s="145">
        <f t="shared" si="5"/>
        <v>4.2446524064171126E-2</v>
      </c>
      <c r="AK24" s="143"/>
      <c r="AL24" s="132"/>
    </row>
    <row r="25" spans="1:38" ht="17.100000000000001" customHeight="1" x14ac:dyDescent="0.2">
      <c r="A25" s="99" t="s">
        <v>37</v>
      </c>
      <c r="B25" s="27"/>
      <c r="C25" s="28"/>
      <c r="D25" s="28"/>
      <c r="E25" s="29">
        <v>82</v>
      </c>
      <c r="F25" s="29">
        <v>71</v>
      </c>
      <c r="G25" s="29">
        <v>72</v>
      </c>
      <c r="H25" s="29">
        <v>74</v>
      </c>
      <c r="I25" s="118">
        <v>77</v>
      </c>
      <c r="J25" s="29">
        <v>92</v>
      </c>
      <c r="K25" s="30">
        <v>96</v>
      </c>
      <c r="L25" s="29">
        <v>125</v>
      </c>
      <c r="M25" s="29">
        <v>124</v>
      </c>
      <c r="N25" s="29">
        <v>105</v>
      </c>
      <c r="O25" s="158">
        <v>113</v>
      </c>
      <c r="P25" s="172">
        <v>139</v>
      </c>
      <c r="Q25" s="197">
        <v>155</v>
      </c>
      <c r="R25" s="206">
        <v>188</v>
      </c>
      <c r="S25" s="172">
        <v>185</v>
      </c>
      <c r="T25" s="337">
        <v>188</v>
      </c>
      <c r="U25" s="337">
        <v>208</v>
      </c>
      <c r="V25" s="133">
        <v>199</v>
      </c>
      <c r="W25" s="133">
        <v>216</v>
      </c>
      <c r="X25" s="133">
        <v>202</v>
      </c>
      <c r="Y25" s="183">
        <v>193</v>
      </c>
      <c r="Z25" s="183">
        <v>207</v>
      </c>
      <c r="AA25" s="183">
        <v>225</v>
      </c>
      <c r="AB25" s="335">
        <v>225</v>
      </c>
      <c r="AC25" s="335">
        <v>222</v>
      </c>
      <c r="AD25" s="407">
        <v>191</v>
      </c>
      <c r="AE25" s="97">
        <v>177</v>
      </c>
      <c r="AF25" s="130">
        <f t="shared" si="3"/>
        <v>-17</v>
      </c>
      <c r="AG25" s="321"/>
      <c r="AH25" s="104"/>
      <c r="AI25" s="144">
        <f t="shared" si="4"/>
        <v>12</v>
      </c>
      <c r="AJ25" s="145">
        <f t="shared" si="5"/>
        <v>2.9578877005347594E-2</v>
      </c>
      <c r="AK25" s="143"/>
      <c r="AL25" s="132"/>
    </row>
    <row r="26" spans="1:38" ht="17.100000000000001" customHeight="1" x14ac:dyDescent="0.2">
      <c r="A26" s="21" t="s">
        <v>15</v>
      </c>
      <c r="B26" s="7"/>
      <c r="C26" s="14"/>
      <c r="D26" s="14"/>
      <c r="E26" s="4">
        <v>72</v>
      </c>
      <c r="F26" s="4">
        <v>69</v>
      </c>
      <c r="G26" s="4">
        <v>70</v>
      </c>
      <c r="H26" s="4">
        <v>94</v>
      </c>
      <c r="I26" s="116">
        <v>97</v>
      </c>
      <c r="J26" s="4">
        <v>114</v>
      </c>
      <c r="K26" s="13">
        <v>109</v>
      </c>
      <c r="L26" s="4">
        <v>87</v>
      </c>
      <c r="M26" s="4">
        <v>87</v>
      </c>
      <c r="N26" s="153">
        <v>80</v>
      </c>
      <c r="O26" s="157">
        <v>98</v>
      </c>
      <c r="P26" s="171">
        <v>101</v>
      </c>
      <c r="Q26" s="196">
        <v>104</v>
      </c>
      <c r="R26" s="205">
        <v>100</v>
      </c>
      <c r="S26" s="314">
        <v>124</v>
      </c>
      <c r="T26" s="316">
        <v>153</v>
      </c>
      <c r="U26" s="316">
        <v>161</v>
      </c>
      <c r="V26" s="95">
        <v>164</v>
      </c>
      <c r="W26" s="95">
        <v>159</v>
      </c>
      <c r="X26" s="95">
        <v>161</v>
      </c>
      <c r="Y26" s="182">
        <v>170</v>
      </c>
      <c r="Z26" s="182">
        <v>161</v>
      </c>
      <c r="AA26" s="182">
        <v>159</v>
      </c>
      <c r="AB26" s="185">
        <v>160</v>
      </c>
      <c r="AC26" s="185">
        <v>158</v>
      </c>
      <c r="AD26" s="406">
        <v>132</v>
      </c>
      <c r="AE26" s="97">
        <v>112</v>
      </c>
      <c r="AF26" s="84">
        <f t="shared" si="3"/>
        <v>-29</v>
      </c>
      <c r="AG26" s="321"/>
      <c r="AH26" s="104"/>
      <c r="AI26" s="144">
        <f t="shared" si="4"/>
        <v>19</v>
      </c>
      <c r="AJ26" s="145">
        <f t="shared" si="5"/>
        <v>1.871657754010695E-2</v>
      </c>
      <c r="AK26" s="143"/>
      <c r="AL26" s="132"/>
    </row>
    <row r="27" spans="1:38" ht="17.100000000000001" customHeight="1" x14ac:dyDescent="0.2">
      <c r="A27" s="99" t="s">
        <v>38</v>
      </c>
      <c r="B27" s="27"/>
      <c r="C27" s="27"/>
      <c r="D27" s="27"/>
      <c r="E27" s="29">
        <v>137</v>
      </c>
      <c r="F27" s="29">
        <v>146</v>
      </c>
      <c r="G27" s="29">
        <v>188</v>
      </c>
      <c r="H27" s="29">
        <v>169</v>
      </c>
      <c r="I27" s="118">
        <v>144</v>
      </c>
      <c r="J27" s="29">
        <v>163</v>
      </c>
      <c r="K27" s="30">
        <v>146</v>
      </c>
      <c r="L27" s="29">
        <v>140</v>
      </c>
      <c r="M27" s="29">
        <v>138</v>
      </c>
      <c r="N27" s="29">
        <v>117</v>
      </c>
      <c r="O27" s="158">
        <v>134</v>
      </c>
      <c r="P27" s="172">
        <v>139</v>
      </c>
      <c r="Q27" s="197">
        <v>111</v>
      </c>
      <c r="R27" s="206">
        <v>110</v>
      </c>
      <c r="S27" s="172">
        <v>118</v>
      </c>
      <c r="T27" s="337">
        <v>123</v>
      </c>
      <c r="U27" s="337">
        <v>122</v>
      </c>
      <c r="V27" s="133">
        <v>117</v>
      </c>
      <c r="W27" s="133">
        <v>112</v>
      </c>
      <c r="X27" s="133">
        <v>127</v>
      </c>
      <c r="Y27" s="183">
        <v>121</v>
      </c>
      <c r="Z27" s="183">
        <v>127</v>
      </c>
      <c r="AA27" s="183">
        <v>115</v>
      </c>
      <c r="AB27" s="335">
        <v>101</v>
      </c>
      <c r="AC27" s="335">
        <v>91</v>
      </c>
      <c r="AD27" s="407">
        <v>74</v>
      </c>
      <c r="AE27" s="97">
        <v>88</v>
      </c>
      <c r="AF27" s="130">
        <f t="shared" si="3"/>
        <v>-48</v>
      </c>
      <c r="AG27" s="321"/>
      <c r="AH27" s="104"/>
      <c r="AI27" s="144">
        <f>RANK(AE27,$AE$8:$AE$31)</f>
        <v>21</v>
      </c>
      <c r="AJ27" s="145">
        <f t="shared" si="5"/>
        <v>1.4705882352941176E-2</v>
      </c>
      <c r="AK27" s="143"/>
      <c r="AL27" s="132"/>
    </row>
    <row r="28" spans="1:38" ht="17.100000000000001" customHeight="1" x14ac:dyDescent="0.2">
      <c r="A28" s="100" t="s">
        <v>41</v>
      </c>
      <c r="B28" s="7"/>
      <c r="C28" s="7"/>
      <c r="D28" s="7"/>
      <c r="E28" s="29">
        <v>117</v>
      </c>
      <c r="F28" s="29">
        <v>126</v>
      </c>
      <c r="G28" s="29">
        <v>114</v>
      </c>
      <c r="H28" s="4">
        <v>123</v>
      </c>
      <c r="I28" s="117">
        <v>111</v>
      </c>
      <c r="J28" s="4">
        <v>124</v>
      </c>
      <c r="K28" s="13">
        <v>126</v>
      </c>
      <c r="L28" s="4">
        <v>121</v>
      </c>
      <c r="M28" s="4">
        <v>119</v>
      </c>
      <c r="N28" s="153">
        <v>120</v>
      </c>
      <c r="O28" s="157">
        <v>121</v>
      </c>
      <c r="P28" s="171">
        <v>131</v>
      </c>
      <c r="Q28" s="196">
        <v>142</v>
      </c>
      <c r="R28" s="205">
        <v>156</v>
      </c>
      <c r="S28" s="314">
        <v>158</v>
      </c>
      <c r="T28" s="316">
        <v>142</v>
      </c>
      <c r="U28" s="316">
        <v>155</v>
      </c>
      <c r="V28" s="95">
        <v>145</v>
      </c>
      <c r="W28" s="95">
        <v>170</v>
      </c>
      <c r="X28" s="95">
        <v>143</v>
      </c>
      <c r="Y28" s="182">
        <v>145</v>
      </c>
      <c r="Z28" s="182">
        <v>153</v>
      </c>
      <c r="AA28" s="182">
        <v>163</v>
      </c>
      <c r="AB28" s="185">
        <v>173</v>
      </c>
      <c r="AC28" s="185">
        <v>187</v>
      </c>
      <c r="AD28" s="406">
        <v>163</v>
      </c>
      <c r="AE28" s="97">
        <v>138</v>
      </c>
      <c r="AF28" s="84">
        <f t="shared" si="3"/>
        <v>8</v>
      </c>
      <c r="AG28" s="321"/>
      <c r="AH28" s="104"/>
      <c r="AI28" s="144">
        <f t="shared" si="4"/>
        <v>14</v>
      </c>
      <c r="AJ28" s="145">
        <f t="shared" si="5"/>
        <v>2.3061497326203207E-2</v>
      </c>
      <c r="AK28" s="143"/>
      <c r="AL28" s="132"/>
    </row>
    <row r="29" spans="1:38" ht="17.100000000000001" customHeight="1" x14ac:dyDescent="0.2">
      <c r="A29" s="99" t="s">
        <v>16</v>
      </c>
      <c r="B29" s="27"/>
      <c r="C29" s="28"/>
      <c r="D29" s="28"/>
      <c r="E29" s="4">
        <v>53</v>
      </c>
      <c r="F29" s="4">
        <v>54</v>
      </c>
      <c r="G29" s="4">
        <v>60</v>
      </c>
      <c r="H29" s="29">
        <v>80</v>
      </c>
      <c r="I29" s="118">
        <v>87</v>
      </c>
      <c r="J29" s="29">
        <v>112</v>
      </c>
      <c r="K29" s="30">
        <v>112</v>
      </c>
      <c r="L29" s="29">
        <v>100</v>
      </c>
      <c r="M29" s="29">
        <v>127</v>
      </c>
      <c r="N29" s="29">
        <v>128</v>
      </c>
      <c r="O29" s="158">
        <v>117</v>
      </c>
      <c r="P29" s="172">
        <v>102</v>
      </c>
      <c r="Q29" s="197">
        <v>105</v>
      </c>
      <c r="R29" s="206">
        <v>131</v>
      </c>
      <c r="S29" s="172">
        <v>132</v>
      </c>
      <c r="T29" s="337">
        <v>135</v>
      </c>
      <c r="U29" s="337">
        <v>153</v>
      </c>
      <c r="V29" s="133">
        <v>145</v>
      </c>
      <c r="W29" s="133">
        <v>148</v>
      </c>
      <c r="X29" s="133">
        <v>151</v>
      </c>
      <c r="Y29" s="183">
        <v>167</v>
      </c>
      <c r="Z29" s="183">
        <v>161</v>
      </c>
      <c r="AA29" s="183">
        <v>159</v>
      </c>
      <c r="AB29" s="335">
        <v>149</v>
      </c>
      <c r="AC29" s="335">
        <v>146</v>
      </c>
      <c r="AD29" s="407">
        <v>139</v>
      </c>
      <c r="AE29" s="97">
        <v>131</v>
      </c>
      <c r="AF29" s="130">
        <f t="shared" si="3"/>
        <v>-14</v>
      </c>
      <c r="AG29" s="321"/>
      <c r="AH29" s="104"/>
      <c r="AI29" s="144">
        <f t="shared" si="4"/>
        <v>15</v>
      </c>
      <c r="AJ29" s="145">
        <f t="shared" si="5"/>
        <v>2.1891711229946525E-2</v>
      </c>
      <c r="AK29" s="143"/>
      <c r="AL29" s="132"/>
    </row>
    <row r="30" spans="1:38" ht="17.100000000000001" customHeight="1" x14ac:dyDescent="0.2">
      <c r="A30" s="100" t="s">
        <v>39</v>
      </c>
      <c r="B30" s="7"/>
      <c r="C30" s="14"/>
      <c r="D30" s="14"/>
      <c r="E30" s="29">
        <v>1107</v>
      </c>
      <c r="F30" s="33">
        <v>1109</v>
      </c>
      <c r="G30" s="33">
        <v>1029</v>
      </c>
      <c r="H30" s="4">
        <v>984</v>
      </c>
      <c r="I30" s="116">
        <v>1044</v>
      </c>
      <c r="J30" s="4">
        <v>1070</v>
      </c>
      <c r="K30" s="13">
        <v>1106</v>
      </c>
      <c r="L30" s="4">
        <v>1162</v>
      </c>
      <c r="M30" s="4">
        <v>1137</v>
      </c>
      <c r="N30" s="153">
        <v>1077</v>
      </c>
      <c r="O30" s="157">
        <v>1135</v>
      </c>
      <c r="P30" s="171">
        <v>1080</v>
      </c>
      <c r="Q30" s="196">
        <v>1079</v>
      </c>
      <c r="R30" s="205">
        <v>1121</v>
      </c>
      <c r="S30" s="314">
        <v>1092</v>
      </c>
      <c r="T30" s="316">
        <v>1078</v>
      </c>
      <c r="U30" s="316">
        <v>1098</v>
      </c>
      <c r="V30" s="95">
        <v>1108</v>
      </c>
      <c r="W30" s="95">
        <v>1140</v>
      </c>
      <c r="X30" s="95">
        <v>1132</v>
      </c>
      <c r="Y30" s="182">
        <v>1127</v>
      </c>
      <c r="Z30" s="182">
        <v>1185</v>
      </c>
      <c r="AA30" s="182">
        <v>1164</v>
      </c>
      <c r="AB30" s="185">
        <v>1196</v>
      </c>
      <c r="AC30" s="185">
        <v>1082</v>
      </c>
      <c r="AD30" s="406">
        <v>987</v>
      </c>
      <c r="AE30" s="97">
        <v>927</v>
      </c>
      <c r="AF30" s="84">
        <f t="shared" si="3"/>
        <v>-111</v>
      </c>
      <c r="AG30" s="386">
        <f>+Z30+AA30+AB30+AC30+AD30</f>
        <v>5614</v>
      </c>
      <c r="AH30" s="104"/>
      <c r="AI30" s="144">
        <f t="shared" si="4"/>
        <v>1</v>
      </c>
      <c r="AJ30" s="145">
        <f t="shared" si="5"/>
        <v>0.15491310160427807</v>
      </c>
      <c r="AK30" s="143"/>
      <c r="AL30" s="132"/>
    </row>
    <row r="31" spans="1:38" ht="17.100000000000001" customHeight="1" x14ac:dyDescent="0.2">
      <c r="A31" s="101" t="s">
        <v>40</v>
      </c>
      <c r="B31" s="31"/>
      <c r="C31" s="31"/>
      <c r="D31" s="31"/>
      <c r="E31" s="29">
        <v>467</v>
      </c>
      <c r="F31" s="29">
        <v>489</v>
      </c>
      <c r="G31" s="29">
        <v>478</v>
      </c>
      <c r="H31" s="32">
        <v>459</v>
      </c>
      <c r="I31" s="119">
        <v>383</v>
      </c>
      <c r="J31" s="29">
        <v>412</v>
      </c>
      <c r="K31" s="30">
        <v>424</v>
      </c>
      <c r="L31" s="29">
        <v>442</v>
      </c>
      <c r="M31" s="29">
        <v>440</v>
      </c>
      <c r="N31" s="32">
        <v>417</v>
      </c>
      <c r="O31" s="159">
        <v>473</v>
      </c>
      <c r="P31" s="173">
        <v>435</v>
      </c>
      <c r="Q31" s="198">
        <v>432</v>
      </c>
      <c r="R31" s="207">
        <v>474</v>
      </c>
      <c r="S31" s="173">
        <v>462</v>
      </c>
      <c r="T31" s="338">
        <v>414</v>
      </c>
      <c r="U31" s="338">
        <v>425</v>
      </c>
      <c r="V31" s="134">
        <v>424</v>
      </c>
      <c r="W31" s="134">
        <v>448</v>
      </c>
      <c r="X31" s="134">
        <v>471</v>
      </c>
      <c r="Y31" s="184">
        <v>483</v>
      </c>
      <c r="Z31" s="184">
        <v>468</v>
      </c>
      <c r="AA31" s="184">
        <v>487</v>
      </c>
      <c r="AB31" s="336">
        <v>504</v>
      </c>
      <c r="AC31" s="336">
        <v>471</v>
      </c>
      <c r="AD31" s="408">
        <v>452</v>
      </c>
      <c r="AE31" s="97">
        <v>443</v>
      </c>
      <c r="AF31" s="130">
        <f t="shared" si="3"/>
        <v>27</v>
      </c>
      <c r="AG31" s="321"/>
      <c r="AH31" s="104"/>
      <c r="AI31" s="144">
        <f t="shared" si="4"/>
        <v>5</v>
      </c>
      <c r="AJ31" s="145">
        <f t="shared" si="5"/>
        <v>7.4030748663101609E-2</v>
      </c>
      <c r="AK31" s="143"/>
      <c r="AL31" s="132"/>
    </row>
    <row r="32" spans="1:38" ht="17.100000000000001" customHeight="1" x14ac:dyDescent="0.2">
      <c r="A32" s="22" t="s">
        <v>19</v>
      </c>
      <c r="B32" s="23"/>
      <c r="C32" s="17"/>
      <c r="D32" s="17"/>
      <c r="E32" s="18">
        <f t="shared" ref="E32:N32" si="6">SUM(E8:E31)</f>
        <v>4540</v>
      </c>
      <c r="F32" s="18">
        <f t="shared" si="6"/>
        <v>4632</v>
      </c>
      <c r="G32" s="18">
        <f t="shared" si="6"/>
        <v>4702</v>
      </c>
      <c r="H32" s="18">
        <f t="shared" si="6"/>
        <v>4809</v>
      </c>
      <c r="I32" s="120">
        <f t="shared" si="6"/>
        <v>5102</v>
      </c>
      <c r="J32" s="18">
        <f t="shared" si="6"/>
        <v>5460</v>
      </c>
      <c r="K32" s="122">
        <f t="shared" si="6"/>
        <v>5633</v>
      </c>
      <c r="L32" s="18">
        <f t="shared" si="6"/>
        <v>5784</v>
      </c>
      <c r="M32" s="18">
        <f t="shared" si="6"/>
        <v>5969</v>
      </c>
      <c r="N32" s="18">
        <f t="shared" si="6"/>
        <v>6036</v>
      </c>
      <c r="O32" s="160">
        <f t="shared" ref="O32:U32" si="7">SUM(O8:O31)</f>
        <v>6334</v>
      </c>
      <c r="P32" s="174">
        <f t="shared" si="7"/>
        <v>6495</v>
      </c>
      <c r="Q32" s="199">
        <f t="shared" si="7"/>
        <v>6776</v>
      </c>
      <c r="R32" s="208">
        <f t="shared" si="7"/>
        <v>7147</v>
      </c>
      <c r="S32" s="315">
        <f t="shared" si="7"/>
        <v>7304</v>
      </c>
      <c r="T32" s="315">
        <f t="shared" si="7"/>
        <v>7387</v>
      </c>
      <c r="U32" s="315">
        <f t="shared" si="7"/>
        <v>7433</v>
      </c>
      <c r="V32" s="94">
        <f t="shared" ref="V32:X32" si="8">SUM(V8:V31)</f>
        <v>7373</v>
      </c>
      <c r="W32" s="94">
        <f t="shared" si="8"/>
        <v>7395</v>
      </c>
      <c r="X32" s="94">
        <f t="shared" si="8"/>
        <v>7302</v>
      </c>
      <c r="Y32" s="94">
        <f t="shared" ref="Y32:AA32" si="9">SUM(Y8:Y31)</f>
        <v>7368</v>
      </c>
      <c r="Z32" s="94">
        <f t="shared" ref="Z32" si="10">SUM(Z8:Z31)</f>
        <v>7386</v>
      </c>
      <c r="AA32" s="94">
        <f t="shared" si="9"/>
        <v>7337</v>
      </c>
      <c r="AB32" s="94">
        <f t="shared" ref="AB32" si="11">SUM(AB8:AB31)</f>
        <v>7410</v>
      </c>
      <c r="AC32" s="94">
        <f t="shared" ref="AC32" si="12">SUM(AC8:AC31)</f>
        <v>6974</v>
      </c>
      <c r="AD32" s="88">
        <f>SUM(AD8:AD31)</f>
        <v>6438</v>
      </c>
      <c r="AE32" s="88">
        <f>SUM(AE8:AE31)</f>
        <v>5984</v>
      </c>
      <c r="AF32" s="135">
        <f t="shared" si="3"/>
        <v>-995</v>
      </c>
      <c r="AG32" s="385"/>
      <c r="AH32" s="105"/>
      <c r="AI32" s="142"/>
      <c r="AJ32" s="146"/>
      <c r="AK32" s="147"/>
      <c r="AL32" s="132"/>
    </row>
    <row r="33" spans="1:39" ht="17.100000000000001" customHeight="1" x14ac:dyDescent="0.2">
      <c r="A33" s="21" t="s">
        <v>20</v>
      </c>
      <c r="B33" s="24"/>
      <c r="C33" s="7"/>
      <c r="D33" s="7"/>
      <c r="E33" s="4">
        <v>1351</v>
      </c>
      <c r="F33" s="25">
        <v>1332</v>
      </c>
      <c r="G33" s="25">
        <v>1318</v>
      </c>
      <c r="H33" s="4">
        <v>1196</v>
      </c>
      <c r="I33" s="117">
        <v>1261</v>
      </c>
      <c r="J33" s="4">
        <v>1159</v>
      </c>
      <c r="K33" s="13">
        <v>1138</v>
      </c>
      <c r="L33" s="4">
        <v>966</v>
      </c>
      <c r="M33" s="4">
        <v>928</v>
      </c>
      <c r="N33" s="4">
        <v>927</v>
      </c>
      <c r="O33" s="161">
        <f>2+6+1+15+182+13+7+1+2+1+1+4+5+3+1+1+1+3+371+161+8+1+95+1+1+2+2+88+1+4+1+1</f>
        <v>986</v>
      </c>
      <c r="P33" s="175">
        <v>1032</v>
      </c>
      <c r="Q33" s="200">
        <v>1027</v>
      </c>
      <c r="R33" s="209">
        <v>996</v>
      </c>
      <c r="S33" s="316">
        <v>1032</v>
      </c>
      <c r="T33" s="316">
        <v>1117</v>
      </c>
      <c r="U33" s="316">
        <v>1136</v>
      </c>
      <c r="V33" s="95">
        <v>1148</v>
      </c>
      <c r="W33" s="95">
        <f>1+13+4+28+228+25+7+5+6+2+1+1+1+4+15+1+3+1+1+1+6+427+169+4+2+1+124+4+2+4+1+73+3+1</f>
        <v>1169</v>
      </c>
      <c r="X33" s="95">
        <v>1131</v>
      </c>
      <c r="Y33" s="185">
        <v>1146</v>
      </c>
      <c r="Z33" s="185">
        <v>1098</v>
      </c>
      <c r="AA33" s="185">
        <v>1050</v>
      </c>
      <c r="AB33" s="185">
        <f>1+2+6+4+28+340+28+6+3+2+1+1+6+11+1+2+2+1+2+222+102+14+5+134+1+3+1+1+1+1+84+1+8</f>
        <v>1025</v>
      </c>
      <c r="AC33" s="185">
        <v>992</v>
      </c>
      <c r="AD33" s="177">
        <v>952</v>
      </c>
      <c r="AE33" s="3">
        <v>990</v>
      </c>
      <c r="AF33" s="85">
        <f t="shared" si="3"/>
        <v>-184</v>
      </c>
      <c r="AG33" s="81"/>
      <c r="AH33" s="104"/>
      <c r="AI33" s="142"/>
      <c r="AJ33" s="142"/>
      <c r="AK33" s="147"/>
      <c r="AL33" s="132"/>
    </row>
    <row r="34" spans="1:39" ht="17.100000000000001" customHeight="1" x14ac:dyDescent="0.2">
      <c r="A34" s="100" t="s">
        <v>49</v>
      </c>
      <c r="B34" s="24"/>
      <c r="C34" s="7"/>
      <c r="D34" s="7"/>
      <c r="E34" s="4"/>
      <c r="F34" s="25"/>
      <c r="G34" s="25"/>
      <c r="H34" s="4"/>
      <c r="I34" s="117"/>
      <c r="J34" s="4"/>
      <c r="K34" s="13"/>
      <c r="L34" s="4"/>
      <c r="M34" s="4"/>
      <c r="N34" s="4"/>
      <c r="O34" s="161"/>
      <c r="P34" s="175"/>
      <c r="Q34" s="200"/>
      <c r="R34" s="209">
        <v>0</v>
      </c>
      <c r="S34" s="316"/>
      <c r="T34" s="316"/>
      <c r="U34" s="316"/>
      <c r="V34" s="95"/>
      <c r="W34" s="95">
        <v>0</v>
      </c>
      <c r="X34" s="95">
        <v>0</v>
      </c>
      <c r="Y34" s="185">
        <v>76</v>
      </c>
      <c r="Z34" s="185">
        <v>79</v>
      </c>
      <c r="AA34" s="185">
        <v>76</v>
      </c>
      <c r="AB34" s="185">
        <v>68</v>
      </c>
      <c r="AC34" s="185">
        <v>81</v>
      </c>
      <c r="AD34" s="177">
        <v>83</v>
      </c>
      <c r="AE34" s="3">
        <v>82</v>
      </c>
      <c r="AF34" s="84">
        <f t="shared" si="3"/>
        <v>83</v>
      </c>
      <c r="AG34" s="81"/>
      <c r="AH34" s="104"/>
      <c r="AI34" s="142"/>
      <c r="AJ34" s="142"/>
      <c r="AK34" s="147"/>
      <c r="AL34" s="132"/>
    </row>
    <row r="35" spans="1:39" ht="17.100000000000001" customHeight="1" x14ac:dyDescent="0.2">
      <c r="A35" s="21" t="s">
        <v>29</v>
      </c>
      <c r="B35" s="24"/>
      <c r="C35" s="7"/>
      <c r="D35" s="7"/>
      <c r="E35" s="4">
        <v>48</v>
      </c>
      <c r="F35" s="25">
        <v>52</v>
      </c>
      <c r="G35" s="25">
        <v>45</v>
      </c>
      <c r="H35" s="4">
        <v>39</v>
      </c>
      <c r="I35" s="117">
        <v>53</v>
      </c>
      <c r="J35" s="4">
        <v>58</v>
      </c>
      <c r="K35" s="13">
        <v>74</v>
      </c>
      <c r="L35" s="4">
        <v>65</v>
      </c>
      <c r="M35" s="4">
        <v>43</v>
      </c>
      <c r="N35" s="4">
        <v>43</v>
      </c>
      <c r="O35" s="161">
        <v>60</v>
      </c>
      <c r="P35" s="175">
        <v>52</v>
      </c>
      <c r="Q35" s="200">
        <v>64</v>
      </c>
      <c r="R35" s="209">
        <v>61</v>
      </c>
      <c r="S35" s="316">
        <v>61</v>
      </c>
      <c r="T35" s="316">
        <v>101</v>
      </c>
      <c r="U35" s="316">
        <v>86</v>
      </c>
      <c r="V35" s="95">
        <v>119</v>
      </c>
      <c r="W35" s="95">
        <v>154</v>
      </c>
      <c r="X35" s="95">
        <v>160</v>
      </c>
      <c r="Y35" s="185">
        <v>155</v>
      </c>
      <c r="Z35" s="185">
        <v>122</v>
      </c>
      <c r="AA35" s="185">
        <v>98</v>
      </c>
      <c r="AB35" s="185">
        <v>106</v>
      </c>
      <c r="AC35" s="185">
        <v>73</v>
      </c>
      <c r="AD35" s="177">
        <v>77</v>
      </c>
      <c r="AE35" s="3">
        <v>67</v>
      </c>
      <c r="AF35" s="84">
        <f t="shared" si="3"/>
        <v>-9</v>
      </c>
      <c r="AG35" s="81"/>
      <c r="AH35" s="104"/>
      <c r="AI35" s="142"/>
      <c r="AJ35" s="142"/>
      <c r="AK35" s="147"/>
      <c r="AL35" s="132"/>
      <c r="AM35" s="192"/>
    </row>
    <row r="36" spans="1:39" ht="17.100000000000001" customHeight="1" x14ac:dyDescent="0.2">
      <c r="A36" s="141" t="s">
        <v>48</v>
      </c>
      <c r="B36" s="15"/>
      <c r="C36" s="48"/>
      <c r="D36" s="48"/>
      <c r="E36" s="16">
        <v>2</v>
      </c>
      <c r="F36" s="16">
        <v>3</v>
      </c>
      <c r="G36" s="16">
        <v>7</v>
      </c>
      <c r="H36" s="16">
        <v>7</v>
      </c>
      <c r="I36" s="121">
        <v>5</v>
      </c>
      <c r="J36" s="16">
        <v>5</v>
      </c>
      <c r="K36" s="123">
        <v>6</v>
      </c>
      <c r="L36" s="16">
        <v>1</v>
      </c>
      <c r="M36" s="16">
        <v>2</v>
      </c>
      <c r="N36" s="16">
        <v>3</v>
      </c>
      <c r="O36" s="162">
        <v>3</v>
      </c>
      <c r="P36" s="176">
        <v>2</v>
      </c>
      <c r="Q36" s="201">
        <v>1</v>
      </c>
      <c r="R36" s="210">
        <v>0</v>
      </c>
      <c r="S36" s="317">
        <v>0</v>
      </c>
      <c r="T36" s="317">
        <v>1</v>
      </c>
      <c r="U36" s="317">
        <v>2</v>
      </c>
      <c r="V36" s="96">
        <v>3</v>
      </c>
      <c r="W36" s="96">
        <v>52</v>
      </c>
      <c r="X36" s="96">
        <v>78</v>
      </c>
      <c r="Y36" s="186">
        <v>3</v>
      </c>
      <c r="Z36" s="186">
        <v>29</v>
      </c>
      <c r="AA36" s="186">
        <v>6</v>
      </c>
      <c r="AB36" s="186">
        <v>8</v>
      </c>
      <c r="AC36" s="186">
        <v>4</v>
      </c>
      <c r="AD36" s="178">
        <v>20</v>
      </c>
      <c r="AE36" s="19">
        <v>0</v>
      </c>
      <c r="AF36" s="86">
        <f t="shared" si="3"/>
        <v>18</v>
      </c>
      <c r="AG36" s="81"/>
      <c r="AH36" s="104"/>
      <c r="AI36" s="142"/>
      <c r="AJ36" s="142"/>
      <c r="AK36" s="147"/>
      <c r="AL36" s="132"/>
    </row>
    <row r="37" spans="1:39" ht="17.100000000000001" customHeight="1" x14ac:dyDescent="0.2">
      <c r="A37" s="49"/>
      <c r="B37" s="50"/>
      <c r="C37" s="51"/>
      <c r="D37" s="51"/>
      <c r="E37" s="52"/>
      <c r="F37" s="64"/>
      <c r="G37" s="52"/>
      <c r="H37" s="52"/>
      <c r="I37" s="52"/>
      <c r="J37" s="5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  <c r="V37" s="1"/>
      <c r="W37" s="1"/>
      <c r="X37" s="1"/>
      <c r="Y37" s="387">
        <f>+Y31+Y30+Y28+Y27+Y25+Y22+Y17+Y15+Y13</f>
        <v>2579</v>
      </c>
      <c r="Z37" s="387">
        <f>+Z31+Z30+Z28+Z27+Z25+Z22+Z17+Z15+Z13</f>
        <v>2644</v>
      </c>
      <c r="AA37" s="387">
        <f t="shared" ref="AA37:AE37" si="13">+AA31+AA30+AA28+AA27+AA25+AA22+AA17+AA15+AA13</f>
        <v>2647</v>
      </c>
      <c r="AB37" s="387">
        <f t="shared" si="13"/>
        <v>2695</v>
      </c>
      <c r="AC37" s="387">
        <f t="shared" si="13"/>
        <v>2554</v>
      </c>
      <c r="AD37" s="387">
        <f t="shared" si="13"/>
        <v>2362</v>
      </c>
      <c r="AE37" s="387">
        <f t="shared" si="13"/>
        <v>2223</v>
      </c>
      <c r="AG37" s="386">
        <f>+Z37+AA37+AB37+AC37+AD37</f>
        <v>12902</v>
      </c>
      <c r="AI37" s="147"/>
      <c r="AJ37" s="132"/>
    </row>
    <row r="38" spans="1:39" ht="17.100000000000001" customHeight="1" thickBot="1" x14ac:dyDescent="0.25">
      <c r="A38" s="53"/>
      <c r="B38" s="50"/>
      <c r="C38" s="54"/>
      <c r="D38" s="54"/>
      <c r="E38" s="54"/>
      <c r="F38" s="42" t="s">
        <v>21</v>
      </c>
      <c r="G38" s="42" t="s">
        <v>21</v>
      </c>
      <c r="H38" s="42"/>
      <c r="I38" s="42" t="s">
        <v>21</v>
      </c>
      <c r="J38" s="42" t="s">
        <v>21</v>
      </c>
      <c r="K38" s="37">
        <f>+K36+K35+K33+K32</f>
        <v>6851</v>
      </c>
      <c r="L38" s="37"/>
      <c r="M38" s="90">
        <v>1998</v>
      </c>
      <c r="N38" s="90"/>
      <c r="O38" s="125"/>
      <c r="P38" s="126"/>
      <c r="Q38" s="125"/>
      <c r="R38" s="126"/>
      <c r="S38" s="125"/>
      <c r="T38" s="126"/>
      <c r="U38" s="126"/>
      <c r="V38" s="126"/>
      <c r="W38" s="126"/>
      <c r="X38" s="126"/>
      <c r="Y38" s="72"/>
      <c r="Z38" s="42"/>
      <c r="AA38" s="42"/>
      <c r="AB38" s="42"/>
      <c r="AC38" s="42"/>
      <c r="AD38" s="42"/>
      <c r="AE38" s="42"/>
      <c r="AI38" s="147"/>
      <c r="AJ38" s="132"/>
    </row>
    <row r="39" spans="1:39" ht="17.100000000000001" customHeight="1" thickTop="1" thickBot="1" x14ac:dyDescent="0.25">
      <c r="A39" s="390" t="s">
        <v>45</v>
      </c>
      <c r="B39" s="391"/>
      <c r="C39" s="392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77"/>
      <c r="P39" s="377"/>
      <c r="Q39" s="321"/>
      <c r="R39" s="179"/>
      <c r="S39" s="321"/>
      <c r="T39" s="321"/>
      <c r="U39" s="321"/>
      <c r="V39" s="321"/>
      <c r="W39" s="321"/>
      <c r="X39" s="321"/>
      <c r="Y39" s="321"/>
      <c r="Z39" s="321"/>
      <c r="AA39" s="321"/>
      <c r="AB39" s="321"/>
      <c r="AC39" s="321"/>
      <c r="AD39" s="321"/>
      <c r="AE39" s="321"/>
      <c r="AH39" s="321"/>
      <c r="AI39"/>
    </row>
    <row r="40" spans="1:39" ht="17.100000000000001" customHeight="1" thickTop="1" thickBot="1" x14ac:dyDescent="0.25">
      <c r="A40" s="393" t="s">
        <v>46</v>
      </c>
      <c r="B40" s="394"/>
      <c r="C40" s="395"/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179"/>
      <c r="U40" s="179"/>
      <c r="V40" s="321"/>
      <c r="W40" s="321"/>
      <c r="X40" s="321"/>
      <c r="Y40" s="321"/>
      <c r="Z40" s="321"/>
      <c r="AA40" s="396">
        <v>2012</v>
      </c>
      <c r="AB40" s="397"/>
      <c r="AC40" s="398">
        <v>2017</v>
      </c>
      <c r="AD40" s="399"/>
      <c r="AE40" s="388">
        <v>2022</v>
      </c>
      <c r="AF40" s="389"/>
      <c r="AH40" s="321"/>
      <c r="AI40"/>
    </row>
    <row r="41" spans="1:39" ht="17.100000000000001" customHeight="1" thickTop="1" thickBot="1" x14ac:dyDescent="0.25">
      <c r="A41" s="55" t="s">
        <v>17</v>
      </c>
      <c r="B41" s="56"/>
      <c r="C41" s="57">
        <f>+AJ30</f>
        <v>0.15491310160427807</v>
      </c>
      <c r="D41" s="321"/>
      <c r="E41" s="321"/>
      <c r="F41" s="321"/>
      <c r="G41" s="321"/>
      <c r="H41" s="321"/>
      <c r="I41" s="321"/>
      <c r="J41" s="321"/>
      <c r="K41" s="321"/>
      <c r="L41" s="321"/>
      <c r="M41" s="321"/>
      <c r="N41" s="321"/>
      <c r="O41" s="321"/>
      <c r="P41" s="321"/>
      <c r="Q41" s="321"/>
      <c r="R41" s="321"/>
      <c r="S41" s="321"/>
      <c r="U41" s="409" t="s">
        <v>22</v>
      </c>
      <c r="V41" s="410"/>
      <c r="W41" s="410"/>
      <c r="X41" s="410"/>
      <c r="Y41" s="410"/>
      <c r="Z41" s="411"/>
      <c r="AA41" s="106" t="s">
        <v>27</v>
      </c>
      <c r="AB41" s="110" t="s">
        <v>23</v>
      </c>
      <c r="AC41" s="106" t="s">
        <v>27</v>
      </c>
      <c r="AD41" s="110" t="s">
        <v>23</v>
      </c>
      <c r="AE41" s="111" t="s">
        <v>27</v>
      </c>
      <c r="AF41" s="103" t="s">
        <v>23</v>
      </c>
      <c r="AH41" s="321"/>
      <c r="AI41"/>
    </row>
    <row r="42" spans="1:39" ht="17.100000000000001" customHeight="1" thickTop="1" x14ac:dyDescent="0.2">
      <c r="A42" s="55" t="s">
        <v>3</v>
      </c>
      <c r="B42" s="56"/>
      <c r="C42" s="57">
        <f>+AJ9</f>
        <v>0.10277406417112299</v>
      </c>
      <c r="D42" s="321"/>
      <c r="E42" s="321"/>
      <c r="F42" s="321"/>
      <c r="G42" s="321"/>
      <c r="H42" s="321"/>
      <c r="I42" s="321"/>
      <c r="J42" s="321"/>
      <c r="K42" s="321"/>
      <c r="L42" s="321"/>
      <c r="M42" s="321"/>
      <c r="N42" s="321"/>
      <c r="O42" s="321"/>
      <c r="P42" s="321"/>
      <c r="Q42" s="321"/>
      <c r="R42" s="321"/>
      <c r="S42" s="321"/>
      <c r="U42" s="318" t="s">
        <v>24</v>
      </c>
      <c r="V42" s="319"/>
      <c r="W42" s="319"/>
      <c r="X42" s="319"/>
      <c r="Y42" s="319"/>
      <c r="Z42" s="320"/>
      <c r="AA42" s="107">
        <f>+U13+U15+U17+U22+U25+U27+U30+U31</f>
        <v>2416</v>
      </c>
      <c r="AB42" s="140">
        <f>+AA42/$U$6</f>
        <v>0.2790805128797505</v>
      </c>
      <c r="AC42" s="107">
        <f>+Z13+Z15+Z17+Z22+Z25+Z27+Z28+Z30+Z31</f>
        <v>2644</v>
      </c>
      <c r="AD42" s="138">
        <f>+AC42/$Z$6</f>
        <v>0.30341978425522148</v>
      </c>
      <c r="AE42" s="112">
        <f>+AE13+AE15+AE17+AE22+AE25+AE27+AE28+AE30+AE31</f>
        <v>2223</v>
      </c>
      <c r="AF42" s="190">
        <f>+AE42/$AE$6</f>
        <v>0.31208760353783516</v>
      </c>
      <c r="AH42" s="383"/>
      <c r="AI42"/>
    </row>
    <row r="43" spans="1:39" ht="17.100000000000001" customHeight="1" x14ac:dyDescent="0.2">
      <c r="A43" s="55" t="s">
        <v>13</v>
      </c>
      <c r="B43" s="102"/>
      <c r="C43" s="57">
        <f>+AJ23</f>
        <v>9.4919786096256689E-2</v>
      </c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321"/>
      <c r="Q43" s="321"/>
      <c r="R43" s="321"/>
      <c r="S43" s="321"/>
      <c r="U43" s="164" t="s">
        <v>25</v>
      </c>
      <c r="V43" s="165"/>
      <c r="W43" s="165"/>
      <c r="X43" s="179"/>
      <c r="Y43" s="179"/>
      <c r="Z43" s="321"/>
      <c r="AA43" s="108">
        <f>+U8+U9+U10+U11+U12+U14+U16+U18+U19+U20+U21+U23+U24+U26+U28+U29</f>
        <v>5017</v>
      </c>
      <c r="AB43" s="140">
        <f>+AA43/$U$6</f>
        <v>0.57953101536328977</v>
      </c>
      <c r="AC43" s="108">
        <f>+Z8+Z9+Z10+Z11+Z12+Z14+Z16+Z18+Z19+Z20+Z21+Z23+Z24+Z26+Z29</f>
        <v>4742</v>
      </c>
      <c r="AD43" s="138">
        <f>+AC43/$Z$6</f>
        <v>0.54418177645168697</v>
      </c>
      <c r="AE43" s="112">
        <f>+AE8+AE9+AE10+AE11+AE12+AE14+AE16+AE18+AE19+AE20+AE21+AE24+AE23+AE26+AE29</f>
        <v>3761</v>
      </c>
      <c r="AF43" s="190">
        <f>+AE43/$AE$6</f>
        <v>0.5280078618559596</v>
      </c>
      <c r="AH43" s="383"/>
      <c r="AI43"/>
    </row>
    <row r="44" spans="1:39" ht="16.5" customHeight="1" x14ac:dyDescent="0.2">
      <c r="A44" s="55" t="s">
        <v>4</v>
      </c>
      <c r="B44" s="56"/>
      <c r="C44" s="57">
        <f>+AJ10</f>
        <v>8.0046791443850268E-2</v>
      </c>
      <c r="D44" s="321"/>
      <c r="E44" s="321"/>
      <c r="F44" s="321"/>
      <c r="G44" s="321"/>
      <c r="H44" s="321"/>
      <c r="I44" s="321"/>
      <c r="J44" s="321"/>
      <c r="K44" s="321"/>
      <c r="L44" s="321"/>
      <c r="M44" s="321"/>
      <c r="N44" s="321"/>
      <c r="O44" s="321"/>
      <c r="P44" s="321"/>
      <c r="Q44" s="321"/>
      <c r="R44" s="321"/>
      <c r="S44" s="321"/>
      <c r="U44" s="164" t="s">
        <v>20</v>
      </c>
      <c r="V44" s="165"/>
      <c r="W44" s="165"/>
      <c r="X44" s="179"/>
      <c r="Y44" s="179"/>
      <c r="Z44" s="321"/>
      <c r="AA44" s="108">
        <f>+U33</f>
        <v>1136</v>
      </c>
      <c r="AB44" s="140">
        <f>+AA44/$U$6</f>
        <v>0.13122328751299525</v>
      </c>
      <c r="AC44" s="108">
        <f>+Z33</f>
        <v>1098</v>
      </c>
      <c r="AD44" s="138">
        <f>+AC44/$Z$6</f>
        <v>0.1260041312829929</v>
      </c>
      <c r="AE44" s="112">
        <f>+AE33</f>
        <v>990</v>
      </c>
      <c r="AF44" s="190">
        <f>+AE44/$AE$6</f>
        <v>0.13898638214235576</v>
      </c>
      <c r="AH44" s="383"/>
      <c r="AI44"/>
    </row>
    <row r="45" spans="1:39" ht="17.100000000000001" customHeight="1" thickBot="1" x14ac:dyDescent="0.25">
      <c r="A45" s="55" t="s">
        <v>18</v>
      </c>
      <c r="B45" s="56"/>
      <c r="C45" s="57">
        <f>+AJ31</f>
        <v>7.4030748663101609E-2</v>
      </c>
      <c r="D45" s="368"/>
      <c r="E45" s="368"/>
      <c r="F45" s="368"/>
      <c r="G45" s="368"/>
      <c r="H45" s="368"/>
      <c r="I45" s="368"/>
      <c r="J45" s="368"/>
      <c r="K45" s="368"/>
      <c r="L45" s="368"/>
      <c r="M45" s="368"/>
      <c r="N45" s="179"/>
      <c r="O45" s="179"/>
      <c r="P45" s="179"/>
      <c r="Q45" s="179"/>
      <c r="R45" s="369"/>
      <c r="S45" s="370"/>
      <c r="U45" s="166" t="s">
        <v>47</v>
      </c>
      <c r="V45" s="167"/>
      <c r="W45" s="167"/>
      <c r="X45" s="180"/>
      <c r="Y45" s="180"/>
      <c r="Z45" s="322"/>
      <c r="AA45" s="109">
        <f>+U34+U35+U36</f>
        <v>88</v>
      </c>
      <c r="AB45" s="152">
        <f>+AA45/$U$6</f>
        <v>1.0165184243964422E-2</v>
      </c>
      <c r="AC45" s="109">
        <f>+Z34+Z35+Z36</f>
        <v>230</v>
      </c>
      <c r="AD45" s="139">
        <f>+AC45/$Z$6</f>
        <v>2.6394308010098691E-2</v>
      </c>
      <c r="AE45" s="113">
        <f>+AE36+AE35+AE34</f>
        <v>149</v>
      </c>
      <c r="AF45" s="191">
        <f>+AE45/$AE$6</f>
        <v>2.0918152463849503E-2</v>
      </c>
      <c r="AG45" s="214"/>
      <c r="AI45" s="148"/>
    </row>
    <row r="46" spans="1:39" s="136" customFormat="1" ht="16.5" customHeight="1" thickTop="1" x14ac:dyDescent="0.2">
      <c r="A46" s="55" t="s">
        <v>9</v>
      </c>
      <c r="B46" s="56"/>
      <c r="C46" s="57">
        <f>+AJ18</f>
        <v>5.4645721925133693E-2</v>
      </c>
      <c r="D46" s="371"/>
      <c r="E46" s="372"/>
      <c r="F46" s="339"/>
      <c r="G46" s="341"/>
      <c r="H46" s="341"/>
      <c r="I46" s="339"/>
      <c r="J46" s="339"/>
      <c r="K46" s="339"/>
      <c r="L46" s="339"/>
      <c r="M46" s="373">
        <f>+AA45+AA44</f>
        <v>1224</v>
      </c>
      <c r="N46" s="374"/>
      <c r="O46" s="375">
        <f>+AB45+AB44</f>
        <v>0.14138847175695968</v>
      </c>
      <c r="P46" s="339"/>
      <c r="Q46" s="339"/>
      <c r="R46" s="165" t="s">
        <v>50</v>
      </c>
      <c r="S46" s="375"/>
      <c r="T46" s="378"/>
      <c r="U46" s="379"/>
      <c r="V46" s="378"/>
      <c r="W46" s="379"/>
      <c r="X46" s="379">
        <f>+AB44+AB45</f>
        <v>0.14138847175695968</v>
      </c>
      <c r="Y46" s="380"/>
      <c r="Z46" s="381"/>
      <c r="AA46" s="379">
        <f>+AB45+AB44</f>
        <v>0.14138847175695968</v>
      </c>
      <c r="AB46" s="215"/>
      <c r="AC46" s="379">
        <f>+AD45+AD44</f>
        <v>0.1523984392930916</v>
      </c>
      <c r="AD46" s="215"/>
      <c r="AE46" s="215"/>
      <c r="AF46" s="379">
        <f>+AF45+AF44</f>
        <v>0.15990453460620527</v>
      </c>
      <c r="AG46" s="339"/>
      <c r="AH46" s="384"/>
      <c r="AI46" s="151"/>
    </row>
    <row r="47" spans="1:39" s="136" customFormat="1" ht="17.25" customHeight="1" x14ac:dyDescent="0.2">
      <c r="A47" s="55" t="s">
        <v>11</v>
      </c>
      <c r="B47" s="56"/>
      <c r="C47" s="57">
        <f>+AJ20</f>
        <v>5.3643048128342245E-2</v>
      </c>
      <c r="D47" s="376"/>
      <c r="E47" s="372"/>
      <c r="F47" s="339"/>
      <c r="G47" s="341" t="s">
        <v>32</v>
      </c>
      <c r="H47" s="341"/>
      <c r="I47" s="339"/>
      <c r="J47" s="339"/>
      <c r="K47" s="339"/>
      <c r="L47" s="339"/>
      <c r="M47" s="339"/>
      <c r="N47" s="339"/>
      <c r="O47" s="339"/>
      <c r="P47" s="339"/>
      <c r="Q47" s="339"/>
      <c r="R47" s="339"/>
      <c r="S47" s="339"/>
      <c r="T47" s="339"/>
      <c r="U47" s="340"/>
      <c r="V47" s="339"/>
      <c r="W47" s="340"/>
      <c r="X47" s="382">
        <f>+AA42+AA43+AA44+AA45</f>
        <v>8657</v>
      </c>
      <c r="Y47" s="340"/>
      <c r="Z47" s="382"/>
      <c r="AA47" s="339"/>
      <c r="AB47" s="382"/>
      <c r="AC47" s="382"/>
      <c r="AD47" s="382"/>
      <c r="AE47" s="382"/>
      <c r="AF47" s="339"/>
      <c r="AG47" s="341"/>
      <c r="AH47" s="149"/>
      <c r="AI47" s="150"/>
      <c r="AJ47" s="137"/>
    </row>
    <row r="48" spans="1:39" ht="17.25" customHeight="1" x14ac:dyDescent="0.2">
      <c r="A48" s="55" t="s">
        <v>12</v>
      </c>
      <c r="B48" s="56"/>
      <c r="C48" s="57">
        <f>+AJ21</f>
        <v>4.5287433155080214E-2</v>
      </c>
      <c r="D48" s="348"/>
      <c r="E48" s="179"/>
      <c r="F48" s="349"/>
      <c r="G48" s="179"/>
      <c r="H48" s="349"/>
      <c r="I48" s="350"/>
      <c r="J48" s="350"/>
      <c r="K48" s="351"/>
      <c r="L48" s="352"/>
      <c r="M48" s="353"/>
      <c r="N48" s="352"/>
      <c r="O48" s="354"/>
      <c r="P48" s="355"/>
      <c r="Q48" s="355"/>
      <c r="R48" s="218"/>
      <c r="S48" s="218"/>
      <c r="T48" s="218"/>
      <c r="U48" s="218"/>
      <c r="V48" s="218"/>
      <c r="W48" s="218"/>
      <c r="X48" s="218"/>
      <c r="Y48" s="356"/>
      <c r="Z48" s="216"/>
      <c r="AA48" s="216"/>
      <c r="AB48" s="216"/>
      <c r="AC48" s="216"/>
      <c r="AD48" s="216"/>
      <c r="AE48" s="216"/>
      <c r="AF48" s="217"/>
      <c r="AG48" s="218"/>
      <c r="AI48" s="147"/>
      <c r="AJ48" s="132"/>
    </row>
    <row r="49" spans="1:36" ht="17.100000000000001" customHeight="1" x14ac:dyDescent="0.2">
      <c r="A49" s="55" t="s">
        <v>14</v>
      </c>
      <c r="B49" s="56"/>
      <c r="C49" s="57">
        <f>+AJ24</f>
        <v>4.2446524064171126E-2</v>
      </c>
      <c r="D49" s="321"/>
      <c r="E49" s="357"/>
      <c r="F49" s="358"/>
      <c r="G49" s="358"/>
      <c r="H49" s="359"/>
      <c r="I49" s="360"/>
      <c r="J49" s="361"/>
      <c r="K49" s="362"/>
      <c r="L49" s="363"/>
      <c r="M49" s="364"/>
      <c r="N49" s="365"/>
      <c r="O49" s="366"/>
      <c r="P49" s="367"/>
      <c r="Q49" s="367"/>
      <c r="R49" s="367"/>
      <c r="S49" s="367"/>
      <c r="T49" s="367"/>
      <c r="U49" s="367"/>
      <c r="V49" s="367"/>
      <c r="W49" s="367"/>
      <c r="X49" s="367"/>
      <c r="Y49" s="367"/>
      <c r="Z49" s="41"/>
      <c r="AA49" s="41"/>
      <c r="AB49" s="41"/>
      <c r="AC49" s="41"/>
      <c r="AD49" s="41"/>
      <c r="AE49" s="41"/>
      <c r="AI49" s="147"/>
      <c r="AJ49" s="132">
        <v>2012</v>
      </c>
    </row>
    <row r="50" spans="1:36" ht="17.100000000000001" customHeight="1" x14ac:dyDescent="0.25">
      <c r="A50" s="58" t="s">
        <v>7</v>
      </c>
      <c r="B50" s="59"/>
      <c r="C50" s="60">
        <f>+AJ14</f>
        <v>4.1443850267379678E-2</v>
      </c>
      <c r="D50" s="42"/>
      <c r="E50" s="43" t="s">
        <v>28</v>
      </c>
      <c r="F50" s="44"/>
      <c r="G50" s="44"/>
      <c r="H50" s="44"/>
      <c r="I50" s="37"/>
      <c r="J50" s="35"/>
      <c r="K50" s="38"/>
      <c r="L50" s="39"/>
      <c r="M50" s="36"/>
      <c r="N50" s="45"/>
      <c r="O50" s="40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I50" s="147"/>
      <c r="AJ50" s="132">
        <v>2017</v>
      </c>
    </row>
    <row r="51" spans="1:36" ht="17.100000000000001" customHeight="1" thickBot="1" x14ac:dyDescent="0.25">
      <c r="A51" s="61" t="s">
        <v>30</v>
      </c>
      <c r="B51" s="62"/>
      <c r="C51" s="63">
        <f>SUM(C41:C50)</f>
        <v>0.74415106951871657</v>
      </c>
      <c r="D51" s="42"/>
      <c r="E51" s="42"/>
      <c r="F51" s="42"/>
      <c r="G51" s="42"/>
      <c r="H51" s="42"/>
      <c r="I51" s="46"/>
      <c r="J51" s="46"/>
      <c r="K51" s="40"/>
      <c r="L51" s="40"/>
      <c r="M51" s="40"/>
      <c r="N51" s="40"/>
      <c r="O51" s="40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J51">
        <v>2022</v>
      </c>
    </row>
    <row r="52" spans="1:36" ht="17.100000000000001" customHeight="1" thickTop="1" x14ac:dyDescent="0.2">
      <c r="A52" s="321"/>
      <c r="B52" s="321"/>
      <c r="C52" s="321"/>
      <c r="D52" s="321"/>
      <c r="E52" s="42"/>
      <c r="F52" s="42"/>
      <c r="G52" s="42"/>
      <c r="H52" s="42"/>
      <c r="I52" s="47"/>
      <c r="J52" s="47"/>
      <c r="K52" s="42"/>
      <c r="L52" s="42"/>
      <c r="M52" s="42"/>
      <c r="N52" s="42"/>
      <c r="O52" s="42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pans="1:36" ht="17.100000000000001" customHeight="1" x14ac:dyDescent="0.2">
      <c r="A53" s="321"/>
      <c r="B53" s="321"/>
      <c r="C53" s="321"/>
      <c r="D53" s="321"/>
      <c r="E53" s="42"/>
      <c r="F53" s="42"/>
      <c r="G53" s="42"/>
      <c r="H53" s="42"/>
      <c r="I53" s="47"/>
      <c r="J53" s="47"/>
      <c r="K53" s="42"/>
      <c r="L53" s="42"/>
      <c r="M53" s="42"/>
      <c r="N53" s="42"/>
      <c r="O53" s="42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pans="1:36" ht="17.100000000000001" customHeight="1" x14ac:dyDescent="0.2">
      <c r="A54" s="321"/>
      <c r="B54" s="321"/>
      <c r="C54" s="321"/>
      <c r="D54" s="321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pans="1:36" ht="17.100000000000001" customHeight="1" x14ac:dyDescent="0.2">
      <c r="A55" s="321"/>
      <c r="B55" s="321"/>
      <c r="C55" s="321"/>
      <c r="D55" s="321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pans="1:36" ht="17.100000000000001" customHeight="1" x14ac:dyDescent="0.2">
      <c r="A56" s="321"/>
      <c r="B56" s="321"/>
      <c r="C56" s="321"/>
      <c r="D56" s="321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pans="1:36" ht="17.100000000000001" customHeight="1" x14ac:dyDescent="0.2">
      <c r="A57" s="321"/>
      <c r="B57" s="321"/>
      <c r="C57" s="321"/>
      <c r="D57" s="321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pans="1:36" ht="17.100000000000001" customHeight="1" x14ac:dyDescent="0.2">
      <c r="A58" s="321"/>
      <c r="B58" s="321"/>
      <c r="C58" s="321"/>
      <c r="D58" s="321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pans="1:36" ht="17.100000000000001" customHeight="1" x14ac:dyDescent="0.2">
      <c r="A59" s="321"/>
      <c r="B59" s="321"/>
      <c r="C59" s="321"/>
      <c r="D59" s="321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I59" s="147"/>
      <c r="AJ59" s="132"/>
    </row>
    <row r="60" spans="1:36" ht="17.100000000000001" customHeight="1" x14ac:dyDescent="0.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I60" s="147"/>
      <c r="AJ60" s="132"/>
    </row>
    <row r="61" spans="1:36" ht="17.100000000000001" customHeight="1" x14ac:dyDescent="0.2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I61" s="147"/>
      <c r="AJ61" s="132"/>
    </row>
    <row r="62" spans="1:36" ht="17.100000000000001" customHeight="1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I62" s="147"/>
      <c r="AJ62" s="132"/>
    </row>
    <row r="63" spans="1:36" ht="17.100000000000001" customHeigh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I63" s="147"/>
      <c r="AJ63" s="132"/>
    </row>
    <row r="64" spans="1:36" ht="17.100000000000001" customHeight="1" x14ac:dyDescent="0.2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I64" s="147"/>
      <c r="AJ64" s="132"/>
    </row>
    <row r="65" spans="1:35" ht="17.100000000000001" customHeight="1" x14ac:dyDescent="0.2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I65" s="147"/>
    </row>
    <row r="66" spans="1:35" ht="17.100000000000001" customHeight="1" x14ac:dyDescent="0.2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I66" s="147"/>
    </row>
    <row r="67" spans="1:35" x14ac:dyDescent="0.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68" spans="1:35" x14ac:dyDescent="0.2"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pans="1:35" x14ac:dyDescent="0.2"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pans="1:35" x14ac:dyDescent="0.2"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</sheetData>
  <mergeCells count="5">
    <mergeCell ref="AE40:AF40"/>
    <mergeCell ref="A39:C39"/>
    <mergeCell ref="A40:C40"/>
    <mergeCell ref="AA40:AB40"/>
    <mergeCell ref="AC40:AD40"/>
  </mergeCells>
  <phoneticPr fontId="0" type="noConversion"/>
  <conditionalFormatting sqref="AJ8:AJ31">
    <cfRule type="cellIs" dxfId="0" priority="1" stopIfTrue="1" operator="between">
      <formula>1</formula>
      <formula>10</formula>
    </cfRule>
  </conditionalFormatting>
  <printOptions horizontalCentered="1"/>
  <pageMargins left="0.25" right="0.25" top="0.75" bottom="0.5" header="0.5" footer="0.25"/>
  <pageSetup scale="68" orientation="portrait" r:id="rId1"/>
  <headerFooter alignWithMargins="0">
    <oddFooter xml:space="preserve">&amp;L&amp;"Times New Roman,Regular"Source: Fall EIS File&amp;C&amp;"Times New Roman,Bold"&amp;11B-9.0&amp;R&amp;"Times New Roman,Regular"&amp;8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0"/>
  <sheetViews>
    <sheetView zoomScale="90" zoomScaleNormal="90" workbookViewId="0">
      <selection activeCell="AB24" sqref="AB24"/>
    </sheetView>
  </sheetViews>
  <sheetFormatPr defaultRowHeight="12.75" x14ac:dyDescent="0.2"/>
  <cols>
    <col min="3" max="3" width="9.7109375" customWidth="1"/>
    <col min="4" max="4" width="4.85546875" customWidth="1"/>
    <col min="5" max="7" width="10.28515625" hidden="1" customWidth="1"/>
    <col min="8" max="8" width="18.85546875" hidden="1" customWidth="1"/>
    <col min="9" max="9" width="9.42578125" hidden="1" customWidth="1"/>
    <col min="10" max="10" width="10.42578125" hidden="1" customWidth="1"/>
    <col min="11" max="11" width="9.7109375" hidden="1" customWidth="1"/>
    <col min="12" max="18" width="10.5703125" hidden="1" customWidth="1"/>
    <col min="19" max="19" width="10" hidden="1" customWidth="1"/>
    <col min="20" max="20" width="10.5703125" hidden="1" customWidth="1"/>
    <col min="21" max="21" width="10.5703125" customWidth="1"/>
    <col min="22" max="22" width="10.5703125" hidden="1" customWidth="1"/>
    <col min="23" max="25" width="12.28515625" hidden="1" customWidth="1"/>
    <col min="26" max="31" width="12.28515625" customWidth="1"/>
    <col min="32" max="32" width="10.140625" style="104" bestFit="1" customWidth="1"/>
    <col min="33" max="33" width="10.42578125" style="142" customWidth="1"/>
    <col min="34" max="35" width="13.7109375" customWidth="1"/>
  </cols>
  <sheetData>
    <row r="1" spans="1:33" ht="15" x14ac:dyDescent="0.25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6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7"/>
    </row>
    <row r="2" spans="1:33" ht="15" x14ac:dyDescent="0.25">
      <c r="A2" s="228"/>
      <c r="B2" s="222" t="s">
        <v>60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3"/>
      <c r="P2" s="224"/>
      <c r="Q2" s="224"/>
      <c r="R2" s="224"/>
      <c r="S2" s="224"/>
      <c r="T2" s="224"/>
      <c r="U2" s="224"/>
      <c r="V2" s="224"/>
      <c r="W2" s="224"/>
      <c r="X2" s="224"/>
      <c r="Y2" s="225"/>
      <c r="Z2" s="225"/>
      <c r="AA2" s="225"/>
      <c r="AB2" s="225"/>
      <c r="AC2" s="225"/>
      <c r="AD2" s="225"/>
      <c r="AE2" s="225"/>
      <c r="AF2" s="227"/>
    </row>
    <row r="3" spans="1:33" ht="13.5" customHeight="1" x14ac:dyDescent="0.25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5"/>
      <c r="Z3" s="225"/>
      <c r="AA3" s="225"/>
      <c r="AB3" s="225"/>
      <c r="AC3" s="225"/>
      <c r="AD3" s="225"/>
      <c r="AE3" s="225"/>
      <c r="AF3" s="227"/>
    </row>
    <row r="4" spans="1:33" ht="17.100000000000001" customHeight="1" x14ac:dyDescent="0.25">
      <c r="A4" s="279"/>
      <c r="B4" s="280" t="s">
        <v>0</v>
      </c>
      <c r="C4" s="281"/>
      <c r="D4" s="281"/>
      <c r="E4" s="282">
        <v>1996</v>
      </c>
      <c r="F4" s="282">
        <v>1997</v>
      </c>
      <c r="G4" s="282">
        <v>1998</v>
      </c>
      <c r="H4" s="283">
        <v>1999</v>
      </c>
      <c r="I4" s="284">
        <v>2000</v>
      </c>
      <c r="J4" s="282">
        <v>2001</v>
      </c>
      <c r="K4" s="283">
        <v>2002</v>
      </c>
      <c r="L4" s="282">
        <v>2003</v>
      </c>
      <c r="M4" s="282">
        <v>2004</v>
      </c>
      <c r="N4" s="282">
        <v>2005</v>
      </c>
      <c r="O4" s="285">
        <v>2006</v>
      </c>
      <c r="P4" s="286">
        <v>2007</v>
      </c>
      <c r="Q4" s="287">
        <v>2008</v>
      </c>
      <c r="R4" s="288">
        <v>2009</v>
      </c>
      <c r="S4" s="328">
        <v>2010</v>
      </c>
      <c r="T4" s="328">
        <v>2011</v>
      </c>
      <c r="U4" s="328">
        <v>2012</v>
      </c>
      <c r="V4" s="288">
        <v>2013</v>
      </c>
      <c r="W4" s="288">
        <v>2014</v>
      </c>
      <c r="X4" s="288">
        <v>2015</v>
      </c>
      <c r="Y4" s="288">
        <v>2016</v>
      </c>
      <c r="Z4" s="288">
        <v>2017</v>
      </c>
      <c r="AA4" s="288">
        <v>2018</v>
      </c>
      <c r="AB4" s="288">
        <v>2019</v>
      </c>
      <c r="AC4" s="288">
        <v>2020</v>
      </c>
      <c r="AD4" s="289">
        <v>2021</v>
      </c>
      <c r="AE4" s="290">
        <v>2022</v>
      </c>
      <c r="AF4" s="291" t="s">
        <v>31</v>
      </c>
      <c r="AG4" s="80"/>
    </row>
    <row r="5" spans="1:33" ht="17.100000000000001" customHeight="1" x14ac:dyDescent="0.25">
      <c r="A5" s="292"/>
      <c r="B5" s="226"/>
      <c r="C5" s="226"/>
      <c r="D5" s="226"/>
      <c r="E5" s="230"/>
      <c r="F5" s="226"/>
      <c r="G5" s="226"/>
      <c r="H5" s="231"/>
      <c r="I5" s="229"/>
      <c r="J5" s="232"/>
      <c r="K5" s="233"/>
      <c r="L5" s="226"/>
      <c r="M5" s="226"/>
      <c r="N5" s="232"/>
      <c r="O5" s="234"/>
      <c r="P5" s="235"/>
      <c r="Q5" s="236"/>
      <c r="R5" s="237"/>
      <c r="S5" s="329"/>
      <c r="T5" s="329"/>
      <c r="U5" s="329"/>
      <c r="V5" s="237"/>
      <c r="W5" s="237"/>
      <c r="X5" s="237"/>
      <c r="Y5" s="238"/>
      <c r="Z5" s="238"/>
      <c r="AA5" s="238"/>
      <c r="AB5" s="237"/>
      <c r="AC5" s="237"/>
      <c r="AD5" s="323"/>
      <c r="AE5" s="239"/>
      <c r="AF5" s="293"/>
      <c r="AG5" s="34"/>
    </row>
    <row r="6" spans="1:33" ht="17.100000000000001" customHeight="1" x14ac:dyDescent="0.25">
      <c r="A6" s="294" t="s">
        <v>1</v>
      </c>
      <c r="B6" s="232"/>
      <c r="C6" s="240">
        <v>5336</v>
      </c>
      <c r="D6" s="240"/>
      <c r="E6" s="241">
        <v>5941</v>
      </c>
      <c r="F6" s="241">
        <v>6019</v>
      </c>
      <c r="G6" s="241">
        <v>6072</v>
      </c>
      <c r="H6" s="242">
        <v>6051</v>
      </c>
      <c r="I6" s="243">
        <v>6421</v>
      </c>
      <c r="J6" s="241">
        <v>6682</v>
      </c>
      <c r="K6" s="242">
        <v>6851</v>
      </c>
      <c r="L6" s="241">
        <v>6816</v>
      </c>
      <c r="M6" s="241">
        <v>6942</v>
      </c>
      <c r="N6" s="241">
        <v>7009</v>
      </c>
      <c r="O6" s="244">
        <v>7383</v>
      </c>
      <c r="P6" s="245">
        <v>7581</v>
      </c>
      <c r="Q6" s="246">
        <v>7868</v>
      </c>
      <c r="R6" s="247">
        <v>8204</v>
      </c>
      <c r="S6" s="330">
        <v>8397</v>
      </c>
      <c r="T6" s="330">
        <v>8606</v>
      </c>
      <c r="U6" s="330">
        <v>8657</v>
      </c>
      <c r="V6" s="247">
        <v>8643</v>
      </c>
      <c r="W6" s="247">
        <v>8770</v>
      </c>
      <c r="X6" s="247">
        <v>8671</v>
      </c>
      <c r="Y6" s="247">
        <v>8748</v>
      </c>
      <c r="Z6" s="247">
        <v>8714</v>
      </c>
      <c r="AA6" s="247">
        <v>8567</v>
      </c>
      <c r="AB6" s="247">
        <v>8617</v>
      </c>
      <c r="AC6" s="247">
        <f>'B-9.0'!AC6</f>
        <v>8124</v>
      </c>
      <c r="AD6" s="248">
        <f>'B-9.0'!AD6</f>
        <v>7570</v>
      </c>
      <c r="AE6" s="249">
        <f>'B-9.0'!AE6</f>
        <v>7123</v>
      </c>
      <c r="AF6" s="295">
        <f>+AE6-U6</f>
        <v>-1534</v>
      </c>
      <c r="AG6" s="81"/>
    </row>
    <row r="7" spans="1:33" ht="17.100000000000001" customHeight="1" x14ac:dyDescent="0.25">
      <c r="A7" s="292"/>
      <c r="B7" s="226"/>
      <c r="C7" s="226"/>
      <c r="D7" s="226"/>
      <c r="E7" s="241"/>
      <c r="F7" s="250"/>
      <c r="G7" s="250"/>
      <c r="H7" s="251"/>
      <c r="I7" s="252"/>
      <c r="J7" s="241"/>
      <c r="K7" s="242"/>
      <c r="L7" s="250"/>
      <c r="M7" s="250"/>
      <c r="N7" s="241"/>
      <c r="O7" s="244"/>
      <c r="P7" s="245"/>
      <c r="Q7" s="246"/>
      <c r="R7" s="247"/>
      <c r="S7" s="330"/>
      <c r="T7" s="330"/>
      <c r="U7" s="330"/>
      <c r="V7" s="247"/>
      <c r="W7" s="247"/>
      <c r="X7" s="247"/>
      <c r="Y7" s="247"/>
      <c r="Z7" s="247"/>
      <c r="AA7" s="247"/>
      <c r="AB7" s="247"/>
      <c r="AC7" s="247"/>
      <c r="AD7" s="248"/>
      <c r="AE7" s="249"/>
      <c r="AF7" s="293"/>
      <c r="AG7" s="34"/>
    </row>
    <row r="8" spans="1:33" ht="17.100000000000001" customHeight="1" x14ac:dyDescent="0.25">
      <c r="A8" s="296" t="s">
        <v>33</v>
      </c>
      <c r="B8" s="253"/>
      <c r="C8" s="253"/>
      <c r="D8" s="253"/>
      <c r="E8" s="254">
        <v>115</v>
      </c>
      <c r="F8" s="254">
        <v>110</v>
      </c>
      <c r="G8" s="254">
        <v>96</v>
      </c>
      <c r="H8" s="255">
        <v>108</v>
      </c>
      <c r="I8" s="256">
        <v>126</v>
      </c>
      <c r="J8" s="254">
        <v>125</v>
      </c>
      <c r="K8" s="255">
        <v>121</v>
      </c>
      <c r="L8" s="254">
        <v>115</v>
      </c>
      <c r="M8" s="254">
        <v>104</v>
      </c>
      <c r="N8" s="254">
        <v>134</v>
      </c>
      <c r="O8" s="257">
        <v>130</v>
      </c>
      <c r="P8" s="258">
        <v>143</v>
      </c>
      <c r="Q8" s="259">
        <v>143</v>
      </c>
      <c r="R8" s="260">
        <v>140</v>
      </c>
      <c r="S8" s="258">
        <v>144</v>
      </c>
      <c r="T8" s="344">
        <v>155</v>
      </c>
      <c r="U8" s="344">
        <v>151</v>
      </c>
      <c r="V8" s="254">
        <v>152</v>
      </c>
      <c r="W8" s="254">
        <v>146</v>
      </c>
      <c r="X8" s="254">
        <v>141</v>
      </c>
      <c r="Y8" s="260">
        <v>143</v>
      </c>
      <c r="Z8" s="260">
        <v>159</v>
      </c>
      <c r="AA8" s="260">
        <v>155</v>
      </c>
      <c r="AB8" s="260">
        <v>146</v>
      </c>
      <c r="AC8" s="260">
        <f>'B-9.0'!AC13</f>
        <v>156</v>
      </c>
      <c r="AD8" s="261">
        <f>'B-9.0'!AC13</f>
        <v>156</v>
      </c>
      <c r="AE8" s="262">
        <f>'B-9.0'!AE13</f>
        <v>129</v>
      </c>
      <c r="AF8" s="297">
        <f t="shared" ref="AF8:AF17" si="0">+AE8-U8</f>
        <v>-22</v>
      </c>
      <c r="AG8"/>
    </row>
    <row r="9" spans="1:33" ht="17.100000000000001" customHeight="1" x14ac:dyDescent="0.25">
      <c r="A9" s="298" t="s">
        <v>34</v>
      </c>
      <c r="B9" s="263"/>
      <c r="C9" s="263"/>
      <c r="D9" s="263"/>
      <c r="E9" s="264">
        <v>93</v>
      </c>
      <c r="F9" s="264">
        <v>89</v>
      </c>
      <c r="G9" s="264">
        <v>103</v>
      </c>
      <c r="H9" s="265">
        <v>96</v>
      </c>
      <c r="I9" s="266">
        <v>110</v>
      </c>
      <c r="J9" s="264">
        <v>130</v>
      </c>
      <c r="K9" s="265">
        <v>144</v>
      </c>
      <c r="L9" s="264">
        <v>135</v>
      </c>
      <c r="M9" s="264">
        <v>133</v>
      </c>
      <c r="N9" s="264">
        <v>124</v>
      </c>
      <c r="O9" s="267">
        <v>128</v>
      </c>
      <c r="P9" s="268">
        <v>150</v>
      </c>
      <c r="Q9" s="269">
        <v>149</v>
      </c>
      <c r="R9" s="270">
        <v>174</v>
      </c>
      <c r="S9" s="268">
        <v>171</v>
      </c>
      <c r="T9" s="345">
        <v>187</v>
      </c>
      <c r="U9" s="345">
        <v>184</v>
      </c>
      <c r="V9" s="264">
        <v>191</v>
      </c>
      <c r="W9" s="264">
        <v>153</v>
      </c>
      <c r="X9" s="264">
        <v>163</v>
      </c>
      <c r="Y9" s="270">
        <v>171</v>
      </c>
      <c r="Z9" s="270">
        <v>172</v>
      </c>
      <c r="AA9" s="270">
        <v>161</v>
      </c>
      <c r="AB9" s="270">
        <v>170</v>
      </c>
      <c r="AC9" s="270">
        <f>'B-9.0'!AC15</f>
        <v>177</v>
      </c>
      <c r="AD9" s="271">
        <f>'B-9.0'!AC15</f>
        <v>177</v>
      </c>
      <c r="AE9" s="272">
        <f>'B-9.0'!AE15</f>
        <v>168</v>
      </c>
      <c r="AF9" s="299">
        <f t="shared" si="0"/>
        <v>-16</v>
      </c>
      <c r="AG9"/>
    </row>
    <row r="10" spans="1:33" ht="17.100000000000001" customHeight="1" x14ac:dyDescent="0.25">
      <c r="A10" s="296" t="s">
        <v>35</v>
      </c>
      <c r="B10" s="253"/>
      <c r="C10" s="253"/>
      <c r="D10" s="253"/>
      <c r="E10" s="254">
        <v>170</v>
      </c>
      <c r="F10" s="254">
        <v>187</v>
      </c>
      <c r="G10" s="254">
        <v>163</v>
      </c>
      <c r="H10" s="254">
        <v>167</v>
      </c>
      <c r="I10" s="256">
        <v>193</v>
      </c>
      <c r="J10" s="254">
        <v>176</v>
      </c>
      <c r="K10" s="255">
        <v>160</v>
      </c>
      <c r="L10" s="254">
        <v>163</v>
      </c>
      <c r="M10" s="254">
        <v>161</v>
      </c>
      <c r="N10" s="254">
        <v>159</v>
      </c>
      <c r="O10" s="257">
        <v>155</v>
      </c>
      <c r="P10" s="258">
        <v>174</v>
      </c>
      <c r="Q10" s="259">
        <v>176</v>
      </c>
      <c r="R10" s="260">
        <v>185</v>
      </c>
      <c r="S10" s="258">
        <v>205</v>
      </c>
      <c r="T10" s="344">
        <v>206</v>
      </c>
      <c r="U10" s="344">
        <v>189</v>
      </c>
      <c r="V10" s="254">
        <v>179</v>
      </c>
      <c r="W10" s="254">
        <v>159</v>
      </c>
      <c r="X10" s="254">
        <v>165</v>
      </c>
      <c r="Y10" s="260">
        <v>165</v>
      </c>
      <c r="Z10" s="260">
        <v>142</v>
      </c>
      <c r="AA10" s="260">
        <v>148</v>
      </c>
      <c r="AB10" s="260">
        <v>143</v>
      </c>
      <c r="AC10" s="260">
        <f>'B-9.0'!AC17</f>
        <v>132</v>
      </c>
      <c r="AD10" s="261">
        <f>'B-9.0'!AC17</f>
        <v>132</v>
      </c>
      <c r="AE10" s="262">
        <f>'B-9.0'!AE17</f>
        <v>127</v>
      </c>
      <c r="AF10" s="297">
        <f t="shared" si="0"/>
        <v>-62</v>
      </c>
      <c r="AG10"/>
    </row>
    <row r="11" spans="1:33" ht="17.100000000000001" customHeight="1" x14ac:dyDescent="0.25">
      <c r="A11" s="298" t="s">
        <v>36</v>
      </c>
      <c r="B11" s="263"/>
      <c r="C11" s="237"/>
      <c r="D11" s="237"/>
      <c r="E11" s="264">
        <v>28</v>
      </c>
      <c r="F11" s="264">
        <v>27</v>
      </c>
      <c r="G11" s="264">
        <v>30</v>
      </c>
      <c r="H11" s="264">
        <v>23</v>
      </c>
      <c r="I11" s="246">
        <v>18</v>
      </c>
      <c r="J11" s="264">
        <v>17</v>
      </c>
      <c r="K11" s="265">
        <v>19</v>
      </c>
      <c r="L11" s="264">
        <v>31</v>
      </c>
      <c r="M11" s="264">
        <v>37</v>
      </c>
      <c r="N11" s="264">
        <v>45</v>
      </c>
      <c r="O11" s="267">
        <v>47</v>
      </c>
      <c r="P11" s="268">
        <v>40</v>
      </c>
      <c r="Q11" s="269">
        <v>43</v>
      </c>
      <c r="R11" s="270">
        <v>38</v>
      </c>
      <c r="S11" s="268">
        <v>43</v>
      </c>
      <c r="T11" s="345">
        <v>41</v>
      </c>
      <c r="U11" s="345">
        <v>39</v>
      </c>
      <c r="V11" s="264">
        <v>36</v>
      </c>
      <c r="W11" s="264">
        <v>35</v>
      </c>
      <c r="X11" s="264">
        <v>40</v>
      </c>
      <c r="Y11" s="270">
        <v>31</v>
      </c>
      <c r="Z11" s="270">
        <v>31</v>
      </c>
      <c r="AA11" s="270">
        <v>29</v>
      </c>
      <c r="AB11" s="270">
        <v>37</v>
      </c>
      <c r="AC11" s="270">
        <f>'B-9.0'!AC22</f>
        <v>36</v>
      </c>
      <c r="AD11" s="271">
        <f>'B-9.0'!AC22</f>
        <v>36</v>
      </c>
      <c r="AE11" s="262">
        <f>'B-9.0'!AE22</f>
        <v>26</v>
      </c>
      <c r="AF11" s="299">
        <f t="shared" si="0"/>
        <v>-13</v>
      </c>
      <c r="AG11"/>
    </row>
    <row r="12" spans="1:33" ht="17.100000000000001" customHeight="1" x14ac:dyDescent="0.25">
      <c r="A12" s="296" t="s">
        <v>37</v>
      </c>
      <c r="B12" s="253"/>
      <c r="C12" s="253"/>
      <c r="D12" s="253"/>
      <c r="E12" s="254">
        <v>82</v>
      </c>
      <c r="F12" s="254">
        <v>71</v>
      </c>
      <c r="G12" s="254">
        <v>72</v>
      </c>
      <c r="H12" s="254">
        <v>74</v>
      </c>
      <c r="I12" s="256">
        <v>77</v>
      </c>
      <c r="J12" s="254">
        <v>92</v>
      </c>
      <c r="K12" s="255">
        <v>96</v>
      </c>
      <c r="L12" s="254">
        <v>125</v>
      </c>
      <c r="M12" s="254">
        <v>124</v>
      </c>
      <c r="N12" s="254">
        <v>105</v>
      </c>
      <c r="O12" s="257">
        <v>113</v>
      </c>
      <c r="P12" s="258">
        <v>139</v>
      </c>
      <c r="Q12" s="259">
        <v>155</v>
      </c>
      <c r="R12" s="260">
        <v>188</v>
      </c>
      <c r="S12" s="258">
        <v>185</v>
      </c>
      <c r="T12" s="344">
        <v>188</v>
      </c>
      <c r="U12" s="344">
        <v>208</v>
      </c>
      <c r="V12" s="254">
        <v>199</v>
      </c>
      <c r="W12" s="254">
        <v>216</v>
      </c>
      <c r="X12" s="254">
        <v>202</v>
      </c>
      <c r="Y12" s="260">
        <v>193</v>
      </c>
      <c r="Z12" s="260">
        <v>207</v>
      </c>
      <c r="AA12" s="260">
        <v>225</v>
      </c>
      <c r="AB12" s="260">
        <v>225</v>
      </c>
      <c r="AC12" s="260">
        <f>'B-9.0'!AC25</f>
        <v>222</v>
      </c>
      <c r="AD12" s="261">
        <f>'B-9.0'!AC25</f>
        <v>222</v>
      </c>
      <c r="AE12" s="262">
        <f>'B-9.0'!AE25</f>
        <v>177</v>
      </c>
      <c r="AF12" s="297">
        <f t="shared" si="0"/>
        <v>-31</v>
      </c>
      <c r="AG12"/>
    </row>
    <row r="13" spans="1:33" ht="17.100000000000001" customHeight="1" x14ac:dyDescent="0.25">
      <c r="A13" s="298" t="s">
        <v>38</v>
      </c>
      <c r="B13" s="263"/>
      <c r="C13" s="263"/>
      <c r="D13" s="263"/>
      <c r="E13" s="264">
        <v>137</v>
      </c>
      <c r="F13" s="264">
        <v>146</v>
      </c>
      <c r="G13" s="264">
        <v>188</v>
      </c>
      <c r="H13" s="264">
        <v>169</v>
      </c>
      <c r="I13" s="266">
        <v>144</v>
      </c>
      <c r="J13" s="264">
        <v>163</v>
      </c>
      <c r="K13" s="265">
        <v>146</v>
      </c>
      <c r="L13" s="264">
        <v>140</v>
      </c>
      <c r="M13" s="264">
        <v>138</v>
      </c>
      <c r="N13" s="264">
        <v>117</v>
      </c>
      <c r="O13" s="267">
        <v>134</v>
      </c>
      <c r="P13" s="268">
        <v>139</v>
      </c>
      <c r="Q13" s="269">
        <v>111</v>
      </c>
      <c r="R13" s="270">
        <v>110</v>
      </c>
      <c r="S13" s="268">
        <v>118</v>
      </c>
      <c r="T13" s="345">
        <v>123</v>
      </c>
      <c r="U13" s="345">
        <v>122</v>
      </c>
      <c r="V13" s="264">
        <v>117</v>
      </c>
      <c r="W13" s="264">
        <v>112</v>
      </c>
      <c r="X13" s="264">
        <v>127</v>
      </c>
      <c r="Y13" s="270">
        <v>121</v>
      </c>
      <c r="Z13" s="270">
        <v>127</v>
      </c>
      <c r="AA13" s="270">
        <v>115</v>
      </c>
      <c r="AB13" s="270">
        <v>101</v>
      </c>
      <c r="AC13" s="270">
        <f>'B-9.0'!AC27</f>
        <v>91</v>
      </c>
      <c r="AD13" s="271">
        <f>'B-9.0'!AC27</f>
        <v>91</v>
      </c>
      <c r="AE13" s="262">
        <f>'B-9.0'!AE27</f>
        <v>88</v>
      </c>
      <c r="AF13" s="299">
        <f t="shared" si="0"/>
        <v>-34</v>
      </c>
      <c r="AG13"/>
    </row>
    <row r="14" spans="1:33" ht="17.100000000000001" customHeight="1" x14ac:dyDescent="0.25">
      <c r="A14" s="296" t="s">
        <v>41</v>
      </c>
      <c r="B14" s="253"/>
      <c r="C14" s="253"/>
      <c r="D14" s="253"/>
      <c r="E14" s="254">
        <v>117</v>
      </c>
      <c r="F14" s="254">
        <v>126</v>
      </c>
      <c r="G14" s="254">
        <v>114</v>
      </c>
      <c r="H14" s="254">
        <v>123</v>
      </c>
      <c r="I14" s="256">
        <v>111</v>
      </c>
      <c r="J14" s="254">
        <v>124</v>
      </c>
      <c r="K14" s="255">
        <v>126</v>
      </c>
      <c r="L14" s="254">
        <v>121</v>
      </c>
      <c r="M14" s="254">
        <v>119</v>
      </c>
      <c r="N14" s="254">
        <v>120</v>
      </c>
      <c r="O14" s="257">
        <v>121</v>
      </c>
      <c r="P14" s="258">
        <v>131</v>
      </c>
      <c r="Q14" s="259">
        <v>142</v>
      </c>
      <c r="R14" s="260">
        <v>156</v>
      </c>
      <c r="S14" s="258">
        <v>158</v>
      </c>
      <c r="T14" s="344">
        <v>142</v>
      </c>
      <c r="U14" s="344">
        <v>155</v>
      </c>
      <c r="V14" s="254">
        <v>145</v>
      </c>
      <c r="W14" s="254">
        <v>170</v>
      </c>
      <c r="X14" s="254">
        <v>143</v>
      </c>
      <c r="Y14" s="260">
        <v>145</v>
      </c>
      <c r="Z14" s="260">
        <v>153</v>
      </c>
      <c r="AA14" s="260">
        <v>163</v>
      </c>
      <c r="AB14" s="260">
        <v>173</v>
      </c>
      <c r="AC14" s="260">
        <f>'B-9.0'!AC28</f>
        <v>187</v>
      </c>
      <c r="AD14" s="261">
        <f>'B-9.0'!AC28</f>
        <v>187</v>
      </c>
      <c r="AE14" s="262">
        <f>'B-9.0'!AE28</f>
        <v>138</v>
      </c>
      <c r="AF14" s="297">
        <f t="shared" si="0"/>
        <v>-17</v>
      </c>
      <c r="AG14"/>
    </row>
    <row r="15" spans="1:33" ht="17.100000000000001" customHeight="1" x14ac:dyDescent="0.25">
      <c r="A15" s="298" t="s">
        <v>39</v>
      </c>
      <c r="B15" s="263"/>
      <c r="C15" s="237"/>
      <c r="D15" s="237"/>
      <c r="E15" s="264">
        <v>1107</v>
      </c>
      <c r="F15" s="264">
        <v>1109</v>
      </c>
      <c r="G15" s="264">
        <v>1029</v>
      </c>
      <c r="H15" s="264">
        <v>984</v>
      </c>
      <c r="I15" s="246">
        <v>1044</v>
      </c>
      <c r="J15" s="264">
        <v>1070</v>
      </c>
      <c r="K15" s="265">
        <v>1106</v>
      </c>
      <c r="L15" s="264">
        <v>1162</v>
      </c>
      <c r="M15" s="264">
        <v>1137</v>
      </c>
      <c r="N15" s="264">
        <v>1077</v>
      </c>
      <c r="O15" s="267">
        <v>1135</v>
      </c>
      <c r="P15" s="268">
        <v>1080</v>
      </c>
      <c r="Q15" s="269">
        <v>1079</v>
      </c>
      <c r="R15" s="270">
        <v>1121</v>
      </c>
      <c r="S15" s="268">
        <v>1092</v>
      </c>
      <c r="T15" s="345">
        <v>1078</v>
      </c>
      <c r="U15" s="345">
        <v>1098</v>
      </c>
      <c r="V15" s="264">
        <v>1108</v>
      </c>
      <c r="W15" s="264">
        <v>1140</v>
      </c>
      <c r="X15" s="264">
        <v>1132</v>
      </c>
      <c r="Y15" s="270">
        <v>1127</v>
      </c>
      <c r="Z15" s="270">
        <v>1185</v>
      </c>
      <c r="AA15" s="270">
        <v>1164</v>
      </c>
      <c r="AB15" s="270">
        <v>1196</v>
      </c>
      <c r="AC15" s="270">
        <f>'B-9.0'!AC30</f>
        <v>1082</v>
      </c>
      <c r="AD15" s="271">
        <f>'B-9.0'!AC30</f>
        <v>1082</v>
      </c>
      <c r="AE15" s="262">
        <f>'B-9.0'!AE30</f>
        <v>927</v>
      </c>
      <c r="AF15" s="299">
        <f t="shared" si="0"/>
        <v>-171</v>
      </c>
      <c r="AG15"/>
    </row>
    <row r="16" spans="1:33" ht="17.100000000000001" customHeight="1" x14ac:dyDescent="0.25">
      <c r="A16" s="296" t="s">
        <v>40</v>
      </c>
      <c r="B16" s="253"/>
      <c r="C16" s="253"/>
      <c r="D16" s="253"/>
      <c r="E16" s="254">
        <v>467</v>
      </c>
      <c r="F16" s="254">
        <v>489</v>
      </c>
      <c r="G16" s="254">
        <v>478</v>
      </c>
      <c r="H16" s="254">
        <v>459</v>
      </c>
      <c r="I16" s="256">
        <v>383</v>
      </c>
      <c r="J16" s="254">
        <v>412</v>
      </c>
      <c r="K16" s="255">
        <v>424</v>
      </c>
      <c r="L16" s="254">
        <v>442</v>
      </c>
      <c r="M16" s="254">
        <v>440</v>
      </c>
      <c r="N16" s="254">
        <v>417</v>
      </c>
      <c r="O16" s="257">
        <v>473</v>
      </c>
      <c r="P16" s="258">
        <v>435</v>
      </c>
      <c r="Q16" s="259">
        <v>432</v>
      </c>
      <c r="R16" s="260">
        <v>474</v>
      </c>
      <c r="S16" s="258">
        <v>462</v>
      </c>
      <c r="T16" s="344">
        <v>414</v>
      </c>
      <c r="U16" s="344">
        <v>425</v>
      </c>
      <c r="V16" s="254">
        <v>424</v>
      </c>
      <c r="W16" s="254">
        <v>448</v>
      </c>
      <c r="X16" s="254">
        <v>471</v>
      </c>
      <c r="Y16" s="260">
        <v>483</v>
      </c>
      <c r="Z16" s="260">
        <v>468</v>
      </c>
      <c r="AA16" s="260">
        <v>487</v>
      </c>
      <c r="AB16" s="260">
        <v>504</v>
      </c>
      <c r="AC16" s="260">
        <f>'B-9.0'!AC31</f>
        <v>471</v>
      </c>
      <c r="AD16" s="261">
        <f>'B-9.0'!AC31</f>
        <v>471</v>
      </c>
      <c r="AE16" s="272">
        <f>'B-9.0'!AE31</f>
        <v>443</v>
      </c>
      <c r="AF16" s="309">
        <f t="shared" si="0"/>
        <v>18</v>
      </c>
      <c r="AG16"/>
    </row>
    <row r="17" spans="1:32" ht="17.100000000000001" customHeight="1" thickBot="1" x14ac:dyDescent="0.3">
      <c r="A17" s="278" t="s">
        <v>57</v>
      </c>
      <c r="B17" s="273"/>
      <c r="C17" s="273"/>
      <c r="D17" s="273"/>
      <c r="E17" s="273"/>
      <c r="F17" s="273" t="s">
        <v>21</v>
      </c>
      <c r="G17" s="273" t="s">
        <v>21</v>
      </c>
      <c r="H17" s="273"/>
      <c r="I17" s="273" t="s">
        <v>21</v>
      </c>
      <c r="J17" s="273" t="s">
        <v>21</v>
      </c>
      <c r="K17" s="274" t="e">
        <f>+#REF!+#REF!+#REF!+#REF!</f>
        <v>#REF!</v>
      </c>
      <c r="L17" s="274"/>
      <c r="M17" s="275">
        <v>1998</v>
      </c>
      <c r="N17" s="275"/>
      <c r="O17" s="276"/>
      <c r="P17" s="277"/>
      <c r="Q17" s="276"/>
      <c r="R17" s="276">
        <f>SUM(R8:R16)</f>
        <v>2586</v>
      </c>
      <c r="S17" s="331">
        <f t="shared" ref="S17:AA17" si="1">SUM(S8:S16)</f>
        <v>2578</v>
      </c>
      <c r="T17" s="331">
        <f t="shared" si="1"/>
        <v>2534</v>
      </c>
      <c r="U17" s="331">
        <f t="shared" si="1"/>
        <v>2571</v>
      </c>
      <c r="V17" s="276">
        <f t="shared" si="1"/>
        <v>2551</v>
      </c>
      <c r="W17" s="306">
        <f t="shared" si="1"/>
        <v>2579</v>
      </c>
      <c r="X17" s="276">
        <f t="shared" si="1"/>
        <v>2584</v>
      </c>
      <c r="Y17" s="276">
        <f t="shared" si="1"/>
        <v>2579</v>
      </c>
      <c r="Z17" s="276">
        <f t="shared" si="1"/>
        <v>2644</v>
      </c>
      <c r="AA17" s="276">
        <f t="shared" si="1"/>
        <v>2647</v>
      </c>
      <c r="AB17" s="342">
        <f t="shared" ref="AB17:AC17" si="2">SUM(AB8:AB16)</f>
        <v>2695</v>
      </c>
      <c r="AC17" s="342">
        <f t="shared" si="2"/>
        <v>2554</v>
      </c>
      <c r="AD17" s="333">
        <f>SUM(AD8:AD16)</f>
        <v>2554</v>
      </c>
      <c r="AE17" s="324">
        <f>SUM(AE8:AE16)</f>
        <v>2223</v>
      </c>
      <c r="AF17" s="333">
        <f t="shared" si="0"/>
        <v>-348</v>
      </c>
    </row>
    <row r="18" spans="1:32" ht="17.100000000000001" customHeight="1" thickTop="1" x14ac:dyDescent="0.25">
      <c r="A18" s="300" t="s">
        <v>58</v>
      </c>
      <c r="B18" s="281"/>
      <c r="C18" s="281"/>
      <c r="D18" s="281"/>
      <c r="E18" s="281"/>
      <c r="F18" s="281" t="s">
        <v>21</v>
      </c>
      <c r="G18" s="281" t="s">
        <v>21</v>
      </c>
      <c r="H18" s="281"/>
      <c r="I18" s="281" t="s">
        <v>21</v>
      </c>
      <c r="J18" s="281" t="s">
        <v>21</v>
      </c>
      <c r="K18" s="301" t="e">
        <f>+#REF!+#REF!+#REF!+#REF!</f>
        <v>#REF!</v>
      </c>
      <c r="L18" s="301"/>
      <c r="M18" s="302">
        <v>1998</v>
      </c>
      <c r="N18" s="302"/>
      <c r="O18" s="303"/>
      <c r="P18" s="304"/>
      <c r="Q18" s="303"/>
      <c r="R18" s="307">
        <f>+R17/R6</f>
        <v>0.31521209166260361</v>
      </c>
      <c r="S18" s="332">
        <f t="shared" ref="S18" si="3">SUM(S9:S17)</f>
        <v>5012</v>
      </c>
      <c r="T18" s="332">
        <f t="shared" ref="T18" si="4">SUM(T9:T17)</f>
        <v>4913</v>
      </c>
      <c r="U18" s="332">
        <f t="shared" ref="U18" si="5">SUM(U9:U17)</f>
        <v>4991</v>
      </c>
      <c r="V18" s="303">
        <f t="shared" ref="V18" si="6">SUM(V9:V17)</f>
        <v>4950</v>
      </c>
      <c r="W18" s="308">
        <f t="shared" ref="W18:Z18" si="7">+W17/W6</f>
        <v>0.29407069555302168</v>
      </c>
      <c r="X18" s="307">
        <f t="shared" si="7"/>
        <v>0.29800484373198016</v>
      </c>
      <c r="Y18" s="307">
        <f t="shared" si="7"/>
        <v>0.29481024234110653</v>
      </c>
      <c r="Z18" s="307">
        <f t="shared" si="7"/>
        <v>0.30341978425522148</v>
      </c>
      <c r="AA18" s="307">
        <f>+AA17/AA6</f>
        <v>0.30897630442395235</v>
      </c>
      <c r="AB18" s="343">
        <f t="shared" ref="AB18" si="8">+AB17/AB6</f>
        <v>0.31275385865150285</v>
      </c>
      <c r="AC18" s="343">
        <f>+AC17/AC6</f>
        <v>0.31437715411127526</v>
      </c>
      <c r="AD18" s="334">
        <f>+AD17/AD6</f>
        <v>0.33738441215323645</v>
      </c>
      <c r="AE18" s="325">
        <f>+AE17/AE6</f>
        <v>0.31208760353783516</v>
      </c>
      <c r="AF18" s="305"/>
    </row>
    <row r="19" spans="1:32" ht="17.100000000000001" customHeight="1" x14ac:dyDescent="0.2">
      <c r="A19" s="53"/>
      <c r="B19" s="50"/>
      <c r="C19" s="54"/>
      <c r="D19" s="54"/>
      <c r="E19" s="54"/>
      <c r="F19" s="42"/>
      <c r="G19" s="42"/>
      <c r="H19" s="42"/>
      <c r="I19" s="42"/>
      <c r="J19" s="42"/>
      <c r="K19" s="37"/>
      <c r="L19" s="37"/>
      <c r="M19" s="90"/>
      <c r="N19" s="90"/>
      <c r="O19" s="125"/>
      <c r="P19" s="126"/>
      <c r="Q19" s="125"/>
      <c r="R19" s="126"/>
      <c r="S19" s="125"/>
      <c r="T19" s="126"/>
      <c r="U19" s="126"/>
      <c r="V19" s="126"/>
      <c r="W19" s="126"/>
      <c r="X19" s="126"/>
      <c r="Y19" s="72"/>
      <c r="Z19" s="42"/>
      <c r="AA19" s="42"/>
      <c r="AB19" s="42"/>
      <c r="AC19" s="42"/>
      <c r="AD19" s="42"/>
      <c r="AE19" s="42"/>
    </row>
    <row r="20" spans="1:32" ht="17.100000000000001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1"/>
      <c r="Q20" s="41"/>
      <c r="R20" s="41"/>
      <c r="S20" s="41"/>
      <c r="U20" s="41"/>
      <c r="V20" s="41"/>
      <c r="W20" s="41"/>
      <c r="AA20" s="403" t="s">
        <v>54</v>
      </c>
      <c r="AB20" s="405"/>
      <c r="AC20" s="212"/>
      <c r="AD20" s="41"/>
      <c r="AE20" s="41"/>
    </row>
    <row r="21" spans="1:32" ht="17.100000000000001" customHeight="1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1"/>
      <c r="Q21" s="41"/>
      <c r="R21" s="220"/>
      <c r="S21" s="326"/>
      <c r="U21" s="326"/>
      <c r="V21" s="326"/>
      <c r="W21" s="326"/>
      <c r="Y21" s="327"/>
      <c r="Z21" s="327"/>
      <c r="AA21" s="219" t="s">
        <v>51</v>
      </c>
      <c r="AB21" s="219" t="s">
        <v>56</v>
      </c>
      <c r="AC21" s="213" t="s">
        <v>55</v>
      </c>
      <c r="AD21" s="41"/>
      <c r="AE21" s="41"/>
    </row>
    <row r="22" spans="1:32" ht="17.100000000000001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1"/>
      <c r="Q22" s="41"/>
      <c r="U22" s="400" t="s">
        <v>52</v>
      </c>
      <c r="V22" s="401"/>
      <c r="W22" s="401"/>
      <c r="X22" s="401"/>
      <c r="Y22" s="401"/>
      <c r="Z22" s="402"/>
      <c r="AA22" s="221">
        <v>114</v>
      </c>
      <c r="AB22" s="221">
        <v>6378</v>
      </c>
      <c r="AC22" s="346">
        <f>+AA22/AB22</f>
        <v>1.7873941674506115E-2</v>
      </c>
      <c r="AD22" s="41"/>
      <c r="AE22" s="41"/>
    </row>
    <row r="23" spans="1:32" ht="17.100000000000001" customHeight="1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1"/>
      <c r="Q23" s="41"/>
      <c r="U23" s="403" t="s">
        <v>53</v>
      </c>
      <c r="V23" s="404"/>
      <c r="W23" s="404"/>
      <c r="X23" s="404"/>
      <c r="Y23" s="404"/>
      <c r="Z23" s="405"/>
      <c r="AA23" s="211">
        <v>24</v>
      </c>
      <c r="AB23" s="211">
        <v>745</v>
      </c>
      <c r="AC23" s="347">
        <f>+AA23/AB23</f>
        <v>3.2214765100671144E-2</v>
      </c>
      <c r="AD23" s="41"/>
      <c r="AE23" s="41"/>
    </row>
    <row r="24" spans="1:32" ht="17.100000000000001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1"/>
      <c r="Q24" s="41"/>
      <c r="U24" s="403" t="s">
        <v>44</v>
      </c>
      <c r="V24" s="404"/>
      <c r="W24" s="404"/>
      <c r="X24" s="404"/>
      <c r="Y24" s="404"/>
      <c r="Z24" s="405"/>
      <c r="AA24" s="211">
        <f>+AA23+AA22</f>
        <v>138</v>
      </c>
      <c r="AB24" s="211">
        <f>+AB23+AB22</f>
        <v>7123</v>
      </c>
      <c r="AC24" s="347">
        <f>+AA24/AB24</f>
        <v>1.9373859328934439E-2</v>
      </c>
      <c r="AD24" s="41"/>
      <c r="AE24" s="41"/>
    </row>
    <row r="25" spans="1:32" ht="17.100000000000001" customHeight="1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pans="1:32" ht="17.100000000000001" customHeight="1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pans="1:32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pans="1:32" x14ac:dyDescent="0.2"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1:32" x14ac:dyDescent="0.2"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pans="1:32" x14ac:dyDescent="0.2"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</sheetData>
  <mergeCells count="4">
    <mergeCell ref="AA20:AB20"/>
    <mergeCell ref="U22:Z22"/>
    <mergeCell ref="U23:Z23"/>
    <mergeCell ref="U24:Z24"/>
  </mergeCells>
  <printOptions horizontalCentered="1"/>
  <pageMargins left="0.25" right="0.25" top="0.75" bottom="0.5" header="0.5" footer="0.25"/>
  <pageSetup scale="75" orientation="portrait" r:id="rId1"/>
  <headerFooter alignWithMargins="0">
    <oddFooter xml:space="preserve">&amp;L&amp;"Times New Roman,Regular"Source: Fall EIS File&amp;C&amp;"Times New Roman,Bold"&amp;11B-9.0&amp;R&amp;"Times New Roman,Regular"&amp;8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B-9.0</vt:lpstr>
      <vt:lpstr>B-9.0 MD-EastShore</vt:lpstr>
      <vt:lpstr>'B-9.0'!Print_Area</vt:lpstr>
      <vt:lpstr>'B-9.0 MD-EastShore'!Print_Area</vt:lpstr>
    </vt:vector>
  </TitlesOfParts>
  <Company>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Robin Gunzelman</cp:lastModifiedBy>
  <cp:lastPrinted>2020-11-11T13:20:07Z</cp:lastPrinted>
  <dcterms:created xsi:type="dcterms:W3CDTF">2001-05-21T19:32:29Z</dcterms:created>
  <dcterms:modified xsi:type="dcterms:W3CDTF">2022-12-19T19:22:53Z</dcterms:modified>
</cp:coreProperties>
</file>