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5B69C108-002A-4C84-9BE0-9151BBFEFFB4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C-10.0" sheetId="3" r:id="rId1"/>
    <sheet name="C-10.0 ranking" sheetId="7" r:id="rId2"/>
  </sheets>
  <externalReferences>
    <externalReference r:id="rId3"/>
    <externalReference r:id="rId4"/>
    <externalReference r:id="rId5"/>
  </externalReferences>
  <definedNames>
    <definedName name="_xlnm.Print_Area" localSheetId="0">'C-10.0'!$A$1:$I$103</definedName>
    <definedName name="_xlnm.Print_Area" localSheetId="1">'C-10.0 ranking'!$A$1:$I$103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6" i="7" l="1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7" i="7"/>
  <c r="L76" i="7"/>
  <c r="L75" i="7"/>
  <c r="L74" i="7"/>
  <c r="L73" i="7"/>
  <c r="L72" i="7"/>
  <c r="L71" i="7"/>
  <c r="L70" i="7"/>
  <c r="L67" i="7"/>
  <c r="L66" i="7"/>
  <c r="L65" i="7"/>
  <c r="L64" i="7"/>
  <c r="L63" i="7"/>
  <c r="L62" i="7"/>
  <c r="L61" i="7"/>
  <c r="L60" i="7"/>
  <c r="L59" i="7"/>
  <c r="L58" i="7"/>
  <c r="L57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19" i="7"/>
  <c r="L17" i="7"/>
  <c r="L16" i="7"/>
  <c r="L14" i="7"/>
  <c r="L13" i="7"/>
  <c r="L12" i="7"/>
  <c r="L11" i="7"/>
  <c r="L10" i="7"/>
  <c r="L9" i="7"/>
  <c r="L8" i="7"/>
  <c r="L97" i="7" s="1"/>
  <c r="L7" i="7"/>
  <c r="L6" i="7"/>
  <c r="L95" i="7"/>
  <c r="J104" i="7"/>
  <c r="J103" i="7"/>
  <c r="J102" i="7"/>
  <c r="H98" i="7"/>
  <c r="H101" i="7" s="1"/>
  <c r="F97" i="7"/>
  <c r="C96" i="7"/>
  <c r="F95" i="7"/>
  <c r="I95" i="7" s="1"/>
  <c r="H94" i="7"/>
  <c r="G94" i="7"/>
  <c r="E94" i="7"/>
  <c r="D94" i="7"/>
  <c r="C94" i="7"/>
  <c r="F93" i="7"/>
  <c r="I93" i="7" s="1"/>
  <c r="F92" i="7"/>
  <c r="I92" i="7" s="1"/>
  <c r="I91" i="7"/>
  <c r="F91" i="7"/>
  <c r="F90" i="7"/>
  <c r="I90" i="7" s="1"/>
  <c r="I89" i="7"/>
  <c r="F89" i="7"/>
  <c r="F88" i="7"/>
  <c r="I88" i="7" s="1"/>
  <c r="F87" i="7"/>
  <c r="I87" i="7" s="1"/>
  <c r="I86" i="7"/>
  <c r="F86" i="7"/>
  <c r="J79" i="7" s="1"/>
  <c r="F85" i="7"/>
  <c r="I85" i="7" s="1"/>
  <c r="J84" i="7"/>
  <c r="F84" i="7"/>
  <c r="J77" i="7" s="1"/>
  <c r="F83" i="7"/>
  <c r="I83" i="7" s="1"/>
  <c r="F82" i="7"/>
  <c r="I82" i="7" s="1"/>
  <c r="J81" i="7"/>
  <c r="F81" i="7"/>
  <c r="I81" i="7" s="1"/>
  <c r="F80" i="7"/>
  <c r="F94" i="7" s="1"/>
  <c r="J78" i="7"/>
  <c r="H78" i="7"/>
  <c r="G78" i="7"/>
  <c r="E78" i="7"/>
  <c r="D78" i="7"/>
  <c r="C78" i="7"/>
  <c r="F77" i="7"/>
  <c r="I77" i="7" s="1"/>
  <c r="F76" i="7"/>
  <c r="I76" i="7" s="1"/>
  <c r="F75" i="7"/>
  <c r="I75" i="7" s="1"/>
  <c r="J74" i="7"/>
  <c r="I74" i="7"/>
  <c r="F74" i="7"/>
  <c r="F73" i="7"/>
  <c r="I73" i="7" s="1"/>
  <c r="I72" i="7"/>
  <c r="F72" i="7"/>
  <c r="F71" i="7"/>
  <c r="J68" i="7" s="1"/>
  <c r="J70" i="7"/>
  <c r="F70" i="7"/>
  <c r="I70" i="7" s="1"/>
  <c r="J69" i="7"/>
  <c r="H68" i="7"/>
  <c r="G68" i="7"/>
  <c r="E68" i="7"/>
  <c r="D68" i="7"/>
  <c r="C68" i="7"/>
  <c r="F67" i="7"/>
  <c r="I67" i="7" s="1"/>
  <c r="I66" i="7"/>
  <c r="F66" i="7"/>
  <c r="F65" i="7"/>
  <c r="I65" i="7" s="1"/>
  <c r="J64" i="7"/>
  <c r="F64" i="7"/>
  <c r="I64" i="7" s="1"/>
  <c r="F63" i="7"/>
  <c r="I63" i="7" s="1"/>
  <c r="J62" i="7"/>
  <c r="I62" i="7"/>
  <c r="F62" i="7"/>
  <c r="J59" i="7" s="1"/>
  <c r="D62" i="7"/>
  <c r="F61" i="7"/>
  <c r="I61" i="7" s="1"/>
  <c r="I60" i="7"/>
  <c r="F60" i="7"/>
  <c r="F59" i="7"/>
  <c r="I59" i="7" s="1"/>
  <c r="J58" i="7"/>
  <c r="F58" i="7"/>
  <c r="I58" i="7" s="1"/>
  <c r="J57" i="7"/>
  <c r="D57" i="7"/>
  <c r="F57" i="7" s="1"/>
  <c r="H55" i="7"/>
  <c r="G55" i="7"/>
  <c r="E55" i="7"/>
  <c r="C55" i="7"/>
  <c r="J54" i="7"/>
  <c r="F54" i="7"/>
  <c r="I54" i="7" s="1"/>
  <c r="J53" i="7"/>
  <c r="I53" i="7"/>
  <c r="F53" i="7"/>
  <c r="F52" i="7"/>
  <c r="J52" i="7" s="1"/>
  <c r="F51" i="7"/>
  <c r="J51" i="7" s="1"/>
  <c r="J50" i="7"/>
  <c r="F50" i="7"/>
  <c r="I50" i="7" s="1"/>
  <c r="F49" i="7"/>
  <c r="I49" i="7" s="1"/>
  <c r="F48" i="7"/>
  <c r="J48" i="7" s="1"/>
  <c r="D47" i="7"/>
  <c r="F47" i="7" s="1"/>
  <c r="J46" i="7"/>
  <c r="F46" i="7"/>
  <c r="I46" i="7" s="1"/>
  <c r="J45" i="7"/>
  <c r="I45" i="7"/>
  <c r="F45" i="7"/>
  <c r="F44" i="7"/>
  <c r="I44" i="7" s="1"/>
  <c r="F43" i="7"/>
  <c r="I43" i="7" s="1"/>
  <c r="J42" i="7"/>
  <c r="F42" i="7"/>
  <c r="I42" i="7" s="1"/>
  <c r="F41" i="7"/>
  <c r="I41" i="7" s="1"/>
  <c r="F40" i="7"/>
  <c r="J40" i="7" s="1"/>
  <c r="F39" i="7"/>
  <c r="J39" i="7" s="1"/>
  <c r="J38" i="7"/>
  <c r="I38" i="7"/>
  <c r="F38" i="7"/>
  <c r="F37" i="7"/>
  <c r="J37" i="7" s="1"/>
  <c r="F36" i="7"/>
  <c r="J36" i="7" s="1"/>
  <c r="D35" i="7"/>
  <c r="F35" i="7" s="1"/>
  <c r="J34" i="7"/>
  <c r="F34" i="7"/>
  <c r="I34" i="7" s="1"/>
  <c r="J33" i="7"/>
  <c r="I33" i="7"/>
  <c r="F33" i="7"/>
  <c r="D32" i="7"/>
  <c r="F32" i="7" s="1"/>
  <c r="J31" i="7"/>
  <c r="I31" i="7"/>
  <c r="F31" i="7"/>
  <c r="D30" i="7"/>
  <c r="F30" i="7" s="1"/>
  <c r="C30" i="7"/>
  <c r="D29" i="7"/>
  <c r="F29" i="7" s="1"/>
  <c r="J28" i="7"/>
  <c r="I28" i="7"/>
  <c r="F28" i="7"/>
  <c r="F27" i="7"/>
  <c r="J27" i="7" s="1"/>
  <c r="J26" i="7"/>
  <c r="F26" i="7"/>
  <c r="I26" i="7" s="1"/>
  <c r="F25" i="7"/>
  <c r="I25" i="7" s="1"/>
  <c r="F24" i="7"/>
  <c r="D24" i="7"/>
  <c r="F23" i="7"/>
  <c r="I23" i="7" s="1"/>
  <c r="F22" i="7"/>
  <c r="I22" i="7" s="1"/>
  <c r="F21" i="7"/>
  <c r="J21" i="7" s="1"/>
  <c r="J20" i="7"/>
  <c r="F19" i="7"/>
  <c r="I19" i="7" s="1"/>
  <c r="H18" i="7"/>
  <c r="D18" i="7"/>
  <c r="J17" i="7"/>
  <c r="F17" i="7"/>
  <c r="J65" i="7" s="1"/>
  <c r="J16" i="7"/>
  <c r="F16" i="7"/>
  <c r="I16" i="7" s="1"/>
  <c r="H15" i="7"/>
  <c r="G15" i="7"/>
  <c r="G18" i="7" s="1"/>
  <c r="E15" i="7"/>
  <c r="E18" i="7" s="1"/>
  <c r="D15" i="7"/>
  <c r="C15" i="7"/>
  <c r="C18" i="7" s="1"/>
  <c r="J14" i="7"/>
  <c r="F14" i="7"/>
  <c r="I14" i="7" s="1"/>
  <c r="F13" i="7"/>
  <c r="I13" i="7" s="1"/>
  <c r="I12" i="7"/>
  <c r="F12" i="7"/>
  <c r="F11" i="7"/>
  <c r="I11" i="7" s="1"/>
  <c r="I10" i="7"/>
  <c r="F10" i="7"/>
  <c r="F9" i="7"/>
  <c r="I9" i="7" s="1"/>
  <c r="F8" i="7"/>
  <c r="J56" i="7" s="1"/>
  <c r="F7" i="7"/>
  <c r="F15" i="7" s="1"/>
  <c r="I6" i="7"/>
  <c r="F6" i="7"/>
  <c r="I103" i="3"/>
  <c r="H103" i="3"/>
  <c r="G103" i="3"/>
  <c r="F103" i="3"/>
  <c r="I102" i="3"/>
  <c r="H102" i="3"/>
  <c r="G102" i="3"/>
  <c r="F102" i="3"/>
  <c r="I101" i="3"/>
  <c r="H101" i="3"/>
  <c r="G101" i="3"/>
  <c r="F101" i="3"/>
  <c r="C98" i="3"/>
  <c r="C94" i="3"/>
  <c r="C78" i="3"/>
  <c r="C68" i="3"/>
  <c r="C55" i="3"/>
  <c r="C18" i="3"/>
  <c r="C15" i="3"/>
  <c r="I43" i="3"/>
  <c r="J43" i="3"/>
  <c r="F43" i="3"/>
  <c r="F44" i="3"/>
  <c r="C96" i="3"/>
  <c r="D35" i="3"/>
  <c r="D47" i="3"/>
  <c r="D62" i="3"/>
  <c r="D32" i="3"/>
  <c r="D30" i="3"/>
  <c r="D29" i="3"/>
  <c r="D57" i="3"/>
  <c r="D24" i="3"/>
  <c r="C30" i="3"/>
  <c r="I57" i="7" l="1"/>
  <c r="I68" i="7" s="1"/>
  <c r="F68" i="7"/>
  <c r="J29" i="7"/>
  <c r="I29" i="7"/>
  <c r="J35" i="7"/>
  <c r="I35" i="7"/>
  <c r="J30" i="7"/>
  <c r="I30" i="7"/>
  <c r="G98" i="7"/>
  <c r="E98" i="7"/>
  <c r="E100" i="7" s="1"/>
  <c r="F55" i="7"/>
  <c r="I32" i="7"/>
  <c r="J32" i="7"/>
  <c r="J47" i="7"/>
  <c r="I47" i="7"/>
  <c r="C98" i="7"/>
  <c r="C100" i="7" s="1"/>
  <c r="D55" i="7"/>
  <c r="D98" i="7" s="1"/>
  <c r="D100" i="7" s="1"/>
  <c r="F78" i="7"/>
  <c r="J24" i="7"/>
  <c r="I8" i="7"/>
  <c r="H102" i="7"/>
  <c r="I17" i="7"/>
  <c r="I52" i="7"/>
  <c r="J63" i="7"/>
  <c r="I71" i="7"/>
  <c r="I78" i="7" s="1"/>
  <c r="I21" i="7"/>
  <c r="I36" i="7"/>
  <c r="I40" i="7"/>
  <c r="J44" i="7"/>
  <c r="I48" i="7"/>
  <c r="J71" i="7"/>
  <c r="J76" i="7"/>
  <c r="I84" i="7"/>
  <c r="I97" i="7"/>
  <c r="I7" i="7"/>
  <c r="I15" i="7" s="1"/>
  <c r="I24" i="7"/>
  <c r="I51" i="7"/>
  <c r="I39" i="7"/>
  <c r="J43" i="7"/>
  <c r="J82" i="7"/>
  <c r="F96" i="7"/>
  <c r="F98" i="7" s="1"/>
  <c r="H100" i="7"/>
  <c r="I37" i="7"/>
  <c r="J72" i="7"/>
  <c r="I80" i="7"/>
  <c r="I94" i="7" s="1"/>
  <c r="J89" i="7"/>
  <c r="H103" i="7"/>
  <c r="F18" i="7"/>
  <c r="I27" i="7"/>
  <c r="J85" i="7"/>
  <c r="F87" i="3"/>
  <c r="I87" i="3" s="1"/>
  <c r="D15" i="3"/>
  <c r="D18" i="3" s="1"/>
  <c r="F92" i="3"/>
  <c r="F91" i="3"/>
  <c r="F90" i="3"/>
  <c r="F89" i="3"/>
  <c r="F88" i="3"/>
  <c r="F86" i="3"/>
  <c r="F85" i="3"/>
  <c r="F84" i="3"/>
  <c r="F83" i="3"/>
  <c r="F82" i="3"/>
  <c r="F81" i="3"/>
  <c r="F80" i="3"/>
  <c r="F77" i="3"/>
  <c r="F76" i="3"/>
  <c r="F75" i="3"/>
  <c r="F74" i="3"/>
  <c r="F73" i="3"/>
  <c r="F72" i="3"/>
  <c r="F71" i="3"/>
  <c r="F70" i="3"/>
  <c r="F67" i="3"/>
  <c r="F66" i="3"/>
  <c r="F65" i="3"/>
  <c r="F64" i="3"/>
  <c r="F63" i="3"/>
  <c r="F62" i="3"/>
  <c r="F61" i="3"/>
  <c r="F60" i="3"/>
  <c r="F59" i="3"/>
  <c r="F58" i="3"/>
  <c r="F54" i="3"/>
  <c r="F53" i="3"/>
  <c r="F52" i="3"/>
  <c r="F51" i="3"/>
  <c r="F50" i="3"/>
  <c r="F49" i="3"/>
  <c r="F48" i="3"/>
  <c r="F46" i="3"/>
  <c r="F45" i="3"/>
  <c r="F42" i="3"/>
  <c r="F41" i="3"/>
  <c r="F40" i="3"/>
  <c r="F39" i="3"/>
  <c r="F38" i="3"/>
  <c r="F37" i="3"/>
  <c r="F36" i="3"/>
  <c r="F34" i="3"/>
  <c r="F33" i="3"/>
  <c r="F32" i="3"/>
  <c r="F31" i="3"/>
  <c r="F28" i="3"/>
  <c r="F27" i="3"/>
  <c r="F26" i="3"/>
  <c r="F25" i="3"/>
  <c r="F24" i="3"/>
  <c r="F23" i="3"/>
  <c r="F22" i="3"/>
  <c r="F21" i="3"/>
  <c r="F19" i="3"/>
  <c r="F17" i="3"/>
  <c r="F16" i="3"/>
  <c r="F14" i="3"/>
  <c r="F13" i="3"/>
  <c r="F12" i="3"/>
  <c r="F11" i="3"/>
  <c r="F10" i="3"/>
  <c r="F9" i="3"/>
  <c r="F8" i="3"/>
  <c r="F7" i="3"/>
  <c r="F6" i="3"/>
  <c r="I6" i="3" s="1"/>
  <c r="D94" i="3"/>
  <c r="D78" i="3"/>
  <c r="F47" i="3"/>
  <c r="F35" i="3"/>
  <c r="F30" i="3"/>
  <c r="D68" i="3"/>
  <c r="F96" i="3"/>
  <c r="F101" i="7" l="1"/>
  <c r="F102" i="7"/>
  <c r="F103" i="7"/>
  <c r="F100" i="7"/>
  <c r="I55" i="7"/>
  <c r="I18" i="7"/>
  <c r="I98" i="7"/>
  <c r="G101" i="7"/>
  <c r="G103" i="7"/>
  <c r="G102" i="7"/>
  <c r="G100" i="7"/>
  <c r="I100" i="7" s="1"/>
  <c r="J88" i="7"/>
  <c r="I96" i="7"/>
  <c r="D55" i="3"/>
  <c r="D98" i="3" s="1"/>
  <c r="D100" i="3" s="1"/>
  <c r="F29" i="3"/>
  <c r="F57" i="3"/>
  <c r="I45" i="3"/>
  <c r="I101" i="7" l="1"/>
  <c r="I103" i="7"/>
  <c r="I102" i="7"/>
  <c r="J45" i="3"/>
  <c r="I10" i="3" l="1"/>
  <c r="I31" i="3" l="1"/>
  <c r="I60" i="3"/>
  <c r="J31" i="3" l="1"/>
  <c r="I9" i="3"/>
  <c r="E94" i="3" l="1"/>
  <c r="J46" i="3"/>
  <c r="I39" i="3"/>
  <c r="H15" i="3"/>
  <c r="G15" i="3"/>
  <c r="E15" i="3"/>
  <c r="J39" i="3" l="1"/>
  <c r="I46" i="3"/>
  <c r="F15" i="3"/>
  <c r="H18" i="3"/>
  <c r="I82" i="3" l="1"/>
  <c r="G18" i="3" l="1"/>
  <c r="E18" i="3"/>
  <c r="H68" i="3" l="1"/>
  <c r="G68" i="3"/>
  <c r="E68" i="3"/>
  <c r="H55" i="3"/>
  <c r="G55" i="3"/>
  <c r="E55" i="3"/>
  <c r="I19" i="3"/>
  <c r="I88" i="3"/>
  <c r="I85" i="3"/>
  <c r="G78" i="3" l="1"/>
  <c r="C100" i="3" l="1"/>
  <c r="I33" i="3"/>
  <c r="I67" i="3"/>
  <c r="J37" i="3"/>
  <c r="J33" i="3" l="1"/>
  <c r="I37" i="3"/>
  <c r="F97" i="3" l="1"/>
  <c r="I38" i="3"/>
  <c r="I24" i="3"/>
  <c r="I23" i="3"/>
  <c r="I22" i="3"/>
  <c r="E78" i="3"/>
  <c r="E98" i="3" s="1"/>
  <c r="E100" i="3" l="1"/>
  <c r="F18" i="3"/>
  <c r="F68" i="3"/>
  <c r="J20" i="3"/>
  <c r="F55" i="3"/>
  <c r="J38" i="3"/>
  <c r="F78" i="3"/>
  <c r="I96" i="3"/>
  <c r="I11" i="3"/>
  <c r="I97" i="3"/>
  <c r="I17" i="3"/>
  <c r="I90" i="3"/>
  <c r="I89" i="3"/>
  <c r="I13" i="3"/>
  <c r="I7" i="3"/>
  <c r="I83" i="3"/>
  <c r="I92" i="3"/>
  <c r="I91" i="3"/>
  <c r="I86" i="3"/>
  <c r="I84" i="3"/>
  <c r="I81" i="3"/>
  <c r="I80" i="3"/>
  <c r="I77" i="3"/>
  <c r="I76" i="3"/>
  <c r="I75" i="3"/>
  <c r="I74" i="3"/>
  <c r="I73" i="3"/>
  <c r="I72" i="3"/>
  <c r="I71" i="3"/>
  <c r="I70" i="3"/>
  <c r="I14" i="3"/>
  <c r="I66" i="3"/>
  <c r="J16" i="3"/>
  <c r="I65" i="3"/>
  <c r="I16" i="3"/>
  <c r="I64" i="3"/>
  <c r="I63" i="3"/>
  <c r="I62" i="3"/>
  <c r="I61" i="3"/>
  <c r="I59" i="3"/>
  <c r="J58" i="3"/>
  <c r="I12" i="3"/>
  <c r="I57" i="3"/>
  <c r="I54" i="3"/>
  <c r="I53" i="3"/>
  <c r="I52" i="3"/>
  <c r="I51" i="3"/>
  <c r="I50" i="3"/>
  <c r="I47" i="3"/>
  <c r="I44" i="3"/>
  <c r="I42" i="3"/>
  <c r="I40" i="3"/>
  <c r="I36" i="3"/>
  <c r="I35" i="3"/>
  <c r="I34" i="3"/>
  <c r="I29" i="3"/>
  <c r="I27" i="3"/>
  <c r="I26" i="3"/>
  <c r="I25" i="3"/>
  <c r="I21" i="3"/>
  <c r="H78" i="3"/>
  <c r="H94" i="3"/>
  <c r="J104" i="3"/>
  <c r="J103" i="3"/>
  <c r="J102" i="3"/>
  <c r="G94" i="3"/>
  <c r="G98" i="3" s="1"/>
  <c r="F95" i="3"/>
  <c r="J53" i="3"/>
  <c r="F93" i="3"/>
  <c r="F94" i="3" s="1"/>
  <c r="J71" i="3"/>
  <c r="J82" i="3"/>
  <c r="J79" i="3"/>
  <c r="F98" i="3" l="1"/>
  <c r="H98" i="3"/>
  <c r="I95" i="3"/>
  <c r="I93" i="3"/>
  <c r="I94" i="3" s="1"/>
  <c r="J52" i="3"/>
  <c r="J26" i="3"/>
  <c r="J42" i="3"/>
  <c r="J51" i="3"/>
  <c r="J64" i="3"/>
  <c r="J21" i="3"/>
  <c r="J57" i="3"/>
  <c r="J85" i="3"/>
  <c r="J29" i="3"/>
  <c r="J88" i="3"/>
  <c r="J84" i="3"/>
  <c r="J76" i="3"/>
  <c r="J74" i="3"/>
  <c r="J69" i="3"/>
  <c r="J68" i="3"/>
  <c r="J65" i="3"/>
  <c r="J63" i="3"/>
  <c r="I58" i="3"/>
  <c r="I8" i="3"/>
  <c r="J54" i="3"/>
  <c r="I49" i="3"/>
  <c r="J48" i="3"/>
  <c r="I48" i="3"/>
  <c r="J47" i="3"/>
  <c r="I41" i="3"/>
  <c r="J40" i="3"/>
  <c r="J35" i="3"/>
  <c r="J34" i="3"/>
  <c r="J32" i="3"/>
  <c r="I32" i="3"/>
  <c r="J30" i="3"/>
  <c r="I30" i="3"/>
  <c r="J28" i="3"/>
  <c r="I28" i="3"/>
  <c r="J27" i="3"/>
  <c r="J24" i="3"/>
  <c r="J78" i="3"/>
  <c r="J81" i="3"/>
  <c r="J77" i="3"/>
  <c r="J89" i="3"/>
  <c r="J72" i="3"/>
  <c r="J14" i="3"/>
  <c r="J62" i="3"/>
  <c r="J59" i="3"/>
  <c r="J56" i="3"/>
  <c r="J44" i="3"/>
  <c r="J36" i="3"/>
  <c r="J50" i="3"/>
  <c r="I78" i="3"/>
  <c r="J70" i="3"/>
  <c r="F100" i="3" l="1"/>
  <c r="I68" i="3"/>
  <c r="I15" i="3"/>
  <c r="I18" i="3" s="1"/>
  <c r="I55" i="3"/>
  <c r="G100" i="3"/>
  <c r="H100" i="3"/>
  <c r="I98" i="3" l="1"/>
  <c r="I100" i="3"/>
  <c r="J17" i="3"/>
</calcChain>
</file>

<file path=xl/sharedStrings.xml><?xml version="1.0" encoding="utf-8"?>
<sst xmlns="http://schemas.openxmlformats.org/spreadsheetml/2006/main" count="467" uniqueCount="183">
  <si>
    <t>DISCIPLINE</t>
  </si>
  <si>
    <t>CODE</t>
  </si>
  <si>
    <t>Alphabetical</t>
  </si>
  <si>
    <t>Accounting</t>
  </si>
  <si>
    <t>Anthropology</t>
  </si>
  <si>
    <t>Art</t>
  </si>
  <si>
    <t>Biology</t>
  </si>
  <si>
    <t>Business Administration</t>
  </si>
  <si>
    <t>Chemistry</t>
  </si>
  <si>
    <t>Computer Science</t>
  </si>
  <si>
    <t>Dance</t>
  </si>
  <si>
    <t>Economics</t>
  </si>
  <si>
    <t>English</t>
  </si>
  <si>
    <t>French</t>
  </si>
  <si>
    <t>General Studies</t>
  </si>
  <si>
    <t>Geography</t>
  </si>
  <si>
    <t>Geology</t>
  </si>
  <si>
    <t>German</t>
  </si>
  <si>
    <t>History</t>
  </si>
  <si>
    <t>Interdisciplinary Studies</t>
  </si>
  <si>
    <t>Mathematics</t>
  </si>
  <si>
    <t>Military Science</t>
  </si>
  <si>
    <t>Modern Languages</t>
  </si>
  <si>
    <t>Music</t>
  </si>
  <si>
    <t>Music-Applied</t>
  </si>
  <si>
    <t>Philosophy</t>
  </si>
  <si>
    <t>Physical Education</t>
  </si>
  <si>
    <t>Physics</t>
  </si>
  <si>
    <t>Political Science</t>
  </si>
  <si>
    <t>Psychology</t>
  </si>
  <si>
    <t>Respiratory Therapy</t>
  </si>
  <si>
    <t>Russian</t>
  </si>
  <si>
    <t>Science Education</t>
  </si>
  <si>
    <t>Social Science</t>
  </si>
  <si>
    <t>Sociology</t>
  </si>
  <si>
    <t>Spanish</t>
  </si>
  <si>
    <t>TOTAL STUDENT CREDIT HOURS</t>
  </si>
  <si>
    <t xml:space="preserve">    (100-200)</t>
  </si>
  <si>
    <t xml:space="preserve">   (300-400)</t>
  </si>
  <si>
    <t>GRAND TOTAL FTES</t>
  </si>
  <si>
    <t>Proportion Day</t>
  </si>
  <si>
    <t>Proportion Night</t>
  </si>
  <si>
    <t xml:space="preserve">      Lower  </t>
  </si>
  <si>
    <t xml:space="preserve">      Upper   </t>
  </si>
  <si>
    <t xml:space="preserve">   Graduate  </t>
  </si>
  <si>
    <t>Theatre</t>
  </si>
  <si>
    <t>Finance</t>
  </si>
  <si>
    <t>Marketing</t>
  </si>
  <si>
    <t>Management</t>
  </si>
  <si>
    <t>Exercise Science</t>
  </si>
  <si>
    <t>Proportion Unknown</t>
  </si>
  <si>
    <t>Information Systems</t>
  </si>
  <si>
    <t>CIP</t>
  </si>
  <si>
    <t>52.0301</t>
  </si>
  <si>
    <t>51.9999</t>
  </si>
  <si>
    <t>09.0101</t>
  </si>
  <si>
    <t>11.0401</t>
  </si>
  <si>
    <t>13.0101</t>
  </si>
  <si>
    <t>13.0401</t>
  </si>
  <si>
    <t>13.1202</t>
  </si>
  <si>
    <t>13.1205</t>
  </si>
  <si>
    <t>13.1210</t>
  </si>
  <si>
    <t>13.1314</t>
  </si>
  <si>
    <t>13.1315</t>
  </si>
  <si>
    <t>14.9999</t>
  </si>
  <si>
    <t>16.0101</t>
  </si>
  <si>
    <t>16.0402</t>
  </si>
  <si>
    <t>16.0501</t>
  </si>
  <si>
    <t>16.0901</t>
  </si>
  <si>
    <t>16.0905</t>
  </si>
  <si>
    <t>23.0101</t>
  </si>
  <si>
    <t>24.0101</t>
  </si>
  <si>
    <t>26.0101</t>
  </si>
  <si>
    <t>27.0101</t>
  </si>
  <si>
    <t>30.0501</t>
  </si>
  <si>
    <t>31.0505</t>
  </si>
  <si>
    <t>38.0101</t>
  </si>
  <si>
    <t>40.0501</t>
  </si>
  <si>
    <t>40.0601</t>
  </si>
  <si>
    <t>40.0801</t>
  </si>
  <si>
    <t>42.0101</t>
  </si>
  <si>
    <t>44.0701</t>
  </si>
  <si>
    <t>45.0201</t>
  </si>
  <si>
    <t>45.0601</t>
  </si>
  <si>
    <t>45.0701</t>
  </si>
  <si>
    <t>45.1001</t>
  </si>
  <si>
    <t>45.1101</t>
  </si>
  <si>
    <t>50.0301</t>
  </si>
  <si>
    <t>50.0501</t>
  </si>
  <si>
    <t>50.0701</t>
  </si>
  <si>
    <t>50.0901</t>
  </si>
  <si>
    <t>50.0903</t>
  </si>
  <si>
    <t>51.0908</t>
  </si>
  <si>
    <t>Athletic Training</t>
  </si>
  <si>
    <t>51.0913</t>
  </si>
  <si>
    <t>51.1005</t>
  </si>
  <si>
    <t>52.0201</t>
  </si>
  <si>
    <t>52.1401</t>
  </si>
  <si>
    <t>52.0801</t>
  </si>
  <si>
    <t>54.0101</t>
  </si>
  <si>
    <t>13.1307</t>
  </si>
  <si>
    <t>13.1316</t>
  </si>
  <si>
    <t>45.0101</t>
  </si>
  <si>
    <t>11.0101</t>
  </si>
  <si>
    <t>Subtotal</t>
  </si>
  <si>
    <t>Undergraduate</t>
  </si>
  <si>
    <t>Check</t>
  </si>
  <si>
    <t>Educational Leadership</t>
  </si>
  <si>
    <t>P</t>
  </si>
  <si>
    <t>F</t>
  </si>
  <si>
    <t>H</t>
  </si>
  <si>
    <t>S</t>
  </si>
  <si>
    <t>Air Force Science</t>
  </si>
  <si>
    <t>Fulton School Total</t>
  </si>
  <si>
    <t>Henson School of Science and Technology</t>
  </si>
  <si>
    <t>Henson School Total</t>
  </si>
  <si>
    <t>Perdue School of Business</t>
  </si>
  <si>
    <t>Perdue School Total</t>
  </si>
  <si>
    <t>Seidel School Total</t>
  </si>
  <si>
    <t>Environmental Studies</t>
  </si>
  <si>
    <t>28.0301</t>
  </si>
  <si>
    <t>Environmental Health</t>
  </si>
  <si>
    <t>Chinese</t>
  </si>
  <si>
    <t>Music Technology</t>
  </si>
  <si>
    <t>International Business</t>
  </si>
  <si>
    <t>Integrated STEM Education</t>
  </si>
  <si>
    <t>Doctoral</t>
  </si>
  <si>
    <t xml:space="preserve">  (400G-699)</t>
  </si>
  <si>
    <t>(700 and up)</t>
  </si>
  <si>
    <t>13.0404</t>
  </si>
  <si>
    <t xml:space="preserve"> FTES by Course Level (FTES Calculations:  UG = SCH / 15, Grad = SCH / 12, Doctoral = SCH / 10)</t>
  </si>
  <si>
    <t>Japanese</t>
  </si>
  <si>
    <t>American Sign Language</t>
  </si>
  <si>
    <t>Arabic</t>
  </si>
  <si>
    <t>Italian</t>
  </si>
  <si>
    <t>Urban and Regional Planning</t>
  </si>
  <si>
    <t>Gender and Sexuality Studies</t>
  </si>
  <si>
    <t>College of Health and Human Services</t>
  </si>
  <si>
    <t>Seidel School of Education</t>
  </si>
  <si>
    <t>Education Foundation</t>
  </si>
  <si>
    <t>Outdoor Education Leadership</t>
  </si>
  <si>
    <t xml:space="preserve">College of Health and Human Services Total </t>
  </si>
  <si>
    <t>Honors College</t>
  </si>
  <si>
    <t>Fulton School of Liberal Arts</t>
  </si>
  <si>
    <t>Early Childhood Education</t>
  </si>
  <si>
    <t>Elementary Education</t>
  </si>
  <si>
    <t>Reading Education</t>
  </si>
  <si>
    <t>Secondary Education</t>
  </si>
  <si>
    <t>Lifelong Fitness &amp; Wellness</t>
  </si>
  <si>
    <t>Medical Laboratory Science</t>
  </si>
  <si>
    <t>Conflict Analysis &amp; Dispute Resolution</t>
  </si>
  <si>
    <t>04.0301</t>
  </si>
  <si>
    <t>52.1101</t>
  </si>
  <si>
    <t>0+</t>
  </si>
  <si>
    <t>School of Health Sciences</t>
  </si>
  <si>
    <t>School of Nursing</t>
  </si>
  <si>
    <t>School of Social Work</t>
  </si>
  <si>
    <t>Health Sciences Subtotal</t>
  </si>
  <si>
    <t>Korean</t>
  </si>
  <si>
    <t>PACE Civic Engagement</t>
  </si>
  <si>
    <t>Education</t>
  </si>
  <si>
    <t>Health Sciences</t>
  </si>
  <si>
    <t>Data Science</t>
  </si>
  <si>
    <t>Film</t>
  </si>
  <si>
    <t>03.0104</t>
  </si>
  <si>
    <t>31.0601</t>
  </si>
  <si>
    <t>Health &amp; Human Performance</t>
  </si>
  <si>
    <t>Interdisciplinary Health &amp; Human Services</t>
  </si>
  <si>
    <t>Total</t>
  </si>
  <si>
    <r>
      <rPr>
        <b/>
        <sz val="7"/>
        <rFont val="Arial"/>
        <family val="2"/>
      </rPr>
      <t>Note:</t>
    </r>
    <r>
      <rPr>
        <sz val="7"/>
        <rFont val="Arial"/>
        <family val="2"/>
      </rPr>
      <t xml:space="preserve">  The SCH of undergraduate students enrolled in a graduate level course are reported in the Upper Division column.  The SCH of graduate students enrolled in an undergraduate level course are included in the Graduate column.</t>
    </r>
  </si>
  <si>
    <t>SCH</t>
  </si>
  <si>
    <t>Public Health</t>
  </si>
  <si>
    <t>Music Therapy</t>
  </si>
  <si>
    <t>Communication</t>
  </si>
  <si>
    <t>Ranking</t>
  </si>
  <si>
    <t xml:space="preserve">        </t>
  </si>
  <si>
    <t>Ed.D in Literacy Studies</t>
  </si>
  <si>
    <t>Physical Education-Teacher Preparation</t>
  </si>
  <si>
    <t>FYS</t>
  </si>
  <si>
    <t xml:space="preserve">Master of Arts in Teaching </t>
  </si>
  <si>
    <t>Table 2:          TOTAL Student Credit Hours and FTES by Discipline &amp; Course Level:  Fall 2025</t>
  </si>
  <si>
    <t>Music Education</t>
  </si>
  <si>
    <t>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</si>
</sst>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_);_(@_)"/>
    <numFmt numFmtId="166" formatCode="_(* #,##0.000_);_(* \(#,##0.0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8"/>
      <color indexed="8"/>
      <name val="Arial"/>
      <family val="2"/>
    </font>
    <font>
      <sz val="10"/>
      <color rgb="FFC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8"/>
      </patternFill>
    </fill>
    <fill>
      <patternFill patternType="solid">
        <fgColor theme="2" tint="-9.9948118533890809E-2"/>
        <bgColor indexed="8"/>
      </patternFill>
    </fill>
    <fill>
      <patternFill patternType="solid">
        <fgColor theme="2" tint="-9.9948118533890809E-2"/>
        <bgColor indexed="22"/>
      </patternFill>
    </fill>
    <fill>
      <patternFill patternType="solid">
        <fgColor theme="8" tint="0.79998168889431442"/>
        <bgColor indexed="22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8"/>
      </patternFill>
    </fill>
    <fill>
      <patternFill patternType="solid">
        <fgColor rgb="FFFFFF99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6" tint="0.59999389629810485"/>
        <bgColor indexed="8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1" applyFont="1" applyFill="1"/>
    <xf numFmtId="41" fontId="2" fillId="2" borderId="0" xfId="1" applyNumberFormat="1" applyFont="1" applyFill="1"/>
    <xf numFmtId="0" fontId="4" fillId="4" borderId="7" xfId="3" quotePrefix="1" applyFont="1" applyFill="1" applyBorder="1"/>
    <xf numFmtId="0" fontId="4" fillId="4" borderId="8" xfId="3" quotePrefix="1" applyFont="1" applyFill="1" applyBorder="1"/>
    <xf numFmtId="41" fontId="5" fillId="2" borderId="2" xfId="1" applyNumberFormat="1" applyFont="1" applyFill="1" applyBorder="1"/>
    <xf numFmtId="41" fontId="5" fillId="2" borderId="0" xfId="1" applyNumberFormat="1" applyFont="1" applyFill="1" applyBorder="1"/>
    <xf numFmtId="41" fontId="5" fillId="2" borderId="0" xfId="1" applyNumberFormat="1" applyFont="1" applyFill="1" applyBorder="1" applyAlignment="1">
      <alignment horizontal="right"/>
    </xf>
    <xf numFmtId="41" fontId="5" fillId="2" borderId="3" xfId="1" applyNumberFormat="1" applyFont="1" applyFill="1" applyBorder="1"/>
    <xf numFmtId="41" fontId="5" fillId="2" borderId="3" xfId="1" applyNumberFormat="1" applyFont="1" applyFill="1" applyBorder="1" applyAlignment="1">
      <alignment horizontal="right"/>
    </xf>
    <xf numFmtId="41" fontId="5" fillId="2" borderId="5" xfId="1" applyNumberFormat="1" applyFont="1" applyFill="1" applyBorder="1"/>
    <xf numFmtId="41" fontId="5" fillId="2" borderId="5" xfId="1" applyNumberFormat="1" applyFont="1" applyFill="1" applyBorder="1" applyAlignment="1">
      <alignment horizontal="right"/>
    </xf>
    <xf numFmtId="165" fontId="4" fillId="3" borderId="5" xfId="1" applyNumberFormat="1" applyFont="1" applyFill="1" applyBorder="1"/>
    <xf numFmtId="41" fontId="6" fillId="6" borderId="11" xfId="1" applyNumberFormat="1" applyFont="1" applyFill="1" applyBorder="1"/>
    <xf numFmtId="41" fontId="6" fillId="6" borderId="12" xfId="1" applyNumberFormat="1" applyFont="1" applyFill="1" applyBorder="1"/>
    <xf numFmtId="41" fontId="6" fillId="6" borderId="13" xfId="1" applyNumberFormat="1" applyFont="1" applyFill="1" applyBorder="1"/>
    <xf numFmtId="41" fontId="6" fillId="6" borderId="14" xfId="1" applyNumberFormat="1" applyFont="1" applyFill="1" applyBorder="1"/>
    <xf numFmtId="41" fontId="5" fillId="7" borderId="2" xfId="1" applyNumberFormat="1" applyFont="1" applyFill="1" applyBorder="1"/>
    <xf numFmtId="41" fontId="5" fillId="7" borderId="0" xfId="1" applyNumberFormat="1" applyFont="1" applyFill="1" applyBorder="1"/>
    <xf numFmtId="41" fontId="5" fillId="7" borderId="3" xfId="1" applyNumberFormat="1" applyFont="1" applyFill="1" applyBorder="1"/>
    <xf numFmtId="41" fontId="5" fillId="7" borderId="5" xfId="1" applyNumberFormat="1" applyFont="1" applyFill="1" applyBorder="1"/>
    <xf numFmtId="0" fontId="4" fillId="4" borderId="7" xfId="3" quotePrefix="1" applyFont="1" applyFill="1" applyBorder="1" applyAlignment="1">
      <alignment horizontal="left"/>
    </xf>
    <xf numFmtId="164" fontId="7" fillId="0" borderId="0" xfId="0" applyNumberFormat="1" applyFont="1"/>
    <xf numFmtId="0" fontId="7" fillId="0" borderId="0" xfId="0" applyFont="1"/>
    <xf numFmtId="1" fontId="4" fillId="4" borderId="7" xfId="3" quotePrefix="1" applyNumberFormat="1" applyFont="1" applyFill="1" applyBorder="1" applyAlignment="1">
      <alignment horizontal="left"/>
    </xf>
    <xf numFmtId="41" fontId="5" fillId="2" borderId="2" xfId="1" applyNumberFormat="1" applyFont="1" applyFill="1" applyBorder="1" applyAlignment="1">
      <alignment horizontal="right"/>
    </xf>
    <xf numFmtId="0" fontId="9" fillId="0" borderId="0" xfId="0" applyFont="1"/>
    <xf numFmtId="0" fontId="4" fillId="4" borderId="8" xfId="1" quotePrefix="1" applyFont="1" applyFill="1" applyBorder="1"/>
    <xf numFmtId="41" fontId="7" fillId="0" borderId="0" xfId="0" applyNumberFormat="1" applyFont="1"/>
    <xf numFmtId="0" fontId="4" fillId="4" borderId="4" xfId="3" quotePrefix="1" applyFont="1" applyFill="1" applyBorder="1"/>
    <xf numFmtId="165" fontId="4" fillId="3" borderId="14" xfId="1" applyNumberFormat="1" applyFont="1" applyFill="1" applyBorder="1"/>
    <xf numFmtId="0" fontId="4" fillId="4" borderId="20" xfId="3" quotePrefix="1" applyFont="1" applyFill="1" applyBorder="1"/>
    <xf numFmtId="41" fontId="6" fillId="23" borderId="5" xfId="1" applyNumberFormat="1" applyFont="1" applyFill="1" applyBorder="1"/>
    <xf numFmtId="41" fontId="6" fillId="23" borderId="5" xfId="1" applyNumberFormat="1" applyFont="1" applyFill="1" applyBorder="1" applyAlignment="1">
      <alignment horizontal="right"/>
    </xf>
    <xf numFmtId="41" fontId="6" fillId="22" borderId="14" xfId="1" applyNumberFormat="1" applyFont="1" applyFill="1" applyBorder="1"/>
    <xf numFmtId="41" fontId="6" fillId="25" borderId="5" xfId="1" applyNumberFormat="1" applyFont="1" applyFill="1" applyBorder="1"/>
    <xf numFmtId="41" fontId="6" fillId="25" borderId="5" xfId="1" applyNumberFormat="1" applyFont="1" applyFill="1" applyBorder="1" applyAlignment="1">
      <alignment horizontal="right"/>
    </xf>
    <xf numFmtId="41" fontId="6" fillId="24" borderId="14" xfId="1" applyNumberFormat="1" applyFont="1" applyFill="1" applyBorder="1"/>
    <xf numFmtId="0" fontId="4" fillId="4" borderId="22" xfId="3" quotePrefix="1" applyFont="1" applyFill="1" applyBorder="1"/>
    <xf numFmtId="41" fontId="5" fillId="2" borderId="23" xfId="1" applyNumberFormat="1" applyFont="1" applyFill="1" applyBorder="1"/>
    <xf numFmtId="41" fontId="5" fillId="7" borderId="23" xfId="1" applyNumberFormat="1" applyFont="1" applyFill="1" applyBorder="1"/>
    <xf numFmtId="41" fontId="5" fillId="2" borderId="23" xfId="1" applyNumberFormat="1" applyFont="1" applyFill="1" applyBorder="1" applyAlignment="1">
      <alignment horizontal="right"/>
    </xf>
    <xf numFmtId="41" fontId="6" fillId="6" borderId="24" xfId="1" applyNumberFormat="1" applyFont="1" applyFill="1" applyBorder="1"/>
    <xf numFmtId="164" fontId="10" fillId="0" borderId="0" xfId="0" applyNumberFormat="1" applyFont="1"/>
    <xf numFmtId="41" fontId="3" fillId="2" borderId="0" xfId="1" applyNumberFormat="1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41" fontId="6" fillId="6" borderId="14" xfId="2" applyNumberFormat="1" applyFont="1" applyFill="1" applyBorder="1"/>
    <xf numFmtId="0" fontId="4" fillId="4" borderId="16" xfId="3" quotePrefix="1" applyFont="1" applyFill="1" applyBorder="1" applyAlignment="1">
      <alignment horizontal="left"/>
    </xf>
    <xf numFmtId="41" fontId="5" fillId="2" borderId="17" xfId="1" applyNumberFormat="1" applyFont="1" applyFill="1" applyBorder="1"/>
    <xf numFmtId="41" fontId="5" fillId="7" borderId="17" xfId="1" applyNumberFormat="1" applyFont="1" applyFill="1" applyBorder="1"/>
    <xf numFmtId="41" fontId="5" fillId="2" borderId="17" xfId="1" applyNumberFormat="1" applyFont="1" applyFill="1" applyBorder="1" applyAlignment="1">
      <alignment horizontal="right"/>
    </xf>
    <xf numFmtId="41" fontId="6" fillId="6" borderId="15" xfId="1" applyNumberFormat="1" applyFont="1" applyFill="1" applyBorder="1"/>
    <xf numFmtId="0" fontId="4" fillId="4" borderId="16" xfId="3" quotePrefix="1" applyFont="1" applyFill="1" applyBorder="1"/>
    <xf numFmtId="41" fontId="6" fillId="2" borderId="5" xfId="2" applyNumberFormat="1" applyFont="1" applyFill="1" applyBorder="1" applyAlignment="1">
      <alignment horizontal="right"/>
    </xf>
    <xf numFmtId="41" fontId="6" fillId="7" borderId="5" xfId="2" applyNumberFormat="1" applyFont="1" applyFill="1" applyBorder="1" applyAlignment="1">
      <alignment horizontal="right"/>
    </xf>
    <xf numFmtId="9" fontId="2" fillId="2" borderId="0" xfId="1" applyNumberFormat="1" applyFont="1" applyFill="1"/>
    <xf numFmtId="0" fontId="1" fillId="0" borderId="0" xfId="0" applyFont="1"/>
    <xf numFmtId="0" fontId="4" fillId="4" borderId="7" xfId="1" quotePrefix="1" applyFont="1" applyFill="1" applyBorder="1"/>
    <xf numFmtId="49" fontId="8" fillId="2" borderId="7" xfId="1" applyNumberFormat="1" applyFont="1" applyFill="1" applyBorder="1"/>
    <xf numFmtId="41" fontId="6" fillId="10" borderId="5" xfId="2" applyNumberFormat="1" applyFont="1" applyFill="1" applyBorder="1" applyAlignment="1">
      <alignment horizontal="right"/>
    </xf>
    <xf numFmtId="41" fontId="6" fillId="10" borderId="14" xfId="2" applyNumberFormat="1" applyFont="1" applyFill="1" applyBorder="1" applyAlignment="1">
      <alignment horizontal="right"/>
    </xf>
    <xf numFmtId="41" fontId="6" fillId="12" borderId="17" xfId="2" applyNumberFormat="1" applyFont="1" applyFill="1" applyBorder="1" applyAlignment="1">
      <alignment horizontal="right"/>
    </xf>
    <xf numFmtId="41" fontId="6" fillId="17" borderId="15" xfId="2" applyNumberFormat="1" applyFont="1" applyFill="1" applyBorder="1"/>
    <xf numFmtId="41" fontId="6" fillId="14" borderId="3" xfId="2" applyNumberFormat="1" applyFont="1" applyFill="1" applyBorder="1" applyAlignment="1">
      <alignment horizontal="right"/>
    </xf>
    <xf numFmtId="41" fontId="6" fillId="15" borderId="3" xfId="2" applyNumberFormat="1" applyFont="1" applyFill="1" applyBorder="1" applyAlignment="1">
      <alignment horizontal="right"/>
    </xf>
    <xf numFmtId="41" fontId="6" fillId="16" borderId="13" xfId="2" applyNumberFormat="1" applyFont="1" applyFill="1" applyBorder="1"/>
    <xf numFmtId="41" fontId="6" fillId="19" borderId="5" xfId="2" applyNumberFormat="1" applyFont="1" applyFill="1" applyBorder="1" applyAlignment="1">
      <alignment horizontal="right"/>
    </xf>
    <xf numFmtId="41" fontId="6" fillId="20" borderId="14" xfId="2" applyNumberFormat="1" applyFont="1" applyFill="1" applyBorder="1"/>
    <xf numFmtId="41" fontId="6" fillId="5" borderId="17" xfId="1" applyNumberFormat="1" applyFont="1" applyFill="1" applyBorder="1"/>
    <xf numFmtId="41" fontId="6" fillId="5" borderId="15" xfId="1" applyNumberFormat="1" applyFont="1" applyFill="1" applyBorder="1"/>
    <xf numFmtId="0" fontId="6" fillId="3" borderId="6" xfId="1" applyFont="1" applyFill="1" applyBorder="1" applyAlignment="1">
      <alignment horizontal="left"/>
    </xf>
    <xf numFmtId="0" fontId="15" fillId="2" borderId="1" xfId="1" applyFont="1" applyFill="1" applyBorder="1"/>
    <xf numFmtId="41" fontId="4" fillId="7" borderId="1" xfId="1" applyNumberFormat="1" applyFont="1" applyFill="1" applyBorder="1" applyAlignment="1">
      <alignment horizontal="center"/>
    </xf>
    <xf numFmtId="0" fontId="6" fillId="3" borderId="25" xfId="1" applyFont="1" applyFill="1" applyBorder="1" applyAlignment="1">
      <alignment horizontal="left"/>
    </xf>
    <xf numFmtId="0" fontId="16" fillId="2" borderId="0" xfId="1" applyFont="1" applyFill="1"/>
    <xf numFmtId="41" fontId="6" fillId="7" borderId="0" xfId="1" applyNumberFormat="1" applyFont="1" applyFill="1" applyAlignment="1">
      <alignment horizontal="center"/>
    </xf>
    <xf numFmtId="0" fontId="8" fillId="9" borderId="16" xfId="0" applyFont="1" applyFill="1" applyBorder="1"/>
    <xf numFmtId="0" fontId="8" fillId="9" borderId="17" xfId="0" applyFont="1" applyFill="1" applyBorder="1"/>
    <xf numFmtId="0" fontId="8" fillId="9" borderId="15" xfId="0" applyFont="1" applyFill="1" applyBorder="1"/>
    <xf numFmtId="0" fontId="8" fillId="0" borderId="4" xfId="0" applyFont="1" applyFill="1" applyBorder="1" applyAlignment="1">
      <alignment horizontal="left" indent="1"/>
    </xf>
    <xf numFmtId="0" fontId="8" fillId="0" borderId="5" xfId="0" applyFont="1" applyFill="1" applyBorder="1"/>
    <xf numFmtId="0" fontId="8" fillId="0" borderId="14" xfId="0" applyFont="1" applyFill="1" applyBorder="1"/>
    <xf numFmtId="0" fontId="5" fillId="2" borderId="2" xfId="1" applyFont="1" applyFill="1" applyBorder="1"/>
    <xf numFmtId="0" fontId="5" fillId="2" borderId="0" xfId="1" applyFont="1" applyFill="1" applyBorder="1"/>
    <xf numFmtId="0" fontId="5" fillId="2" borderId="3" xfId="1" applyFont="1" applyFill="1" applyBorder="1"/>
    <xf numFmtId="0" fontId="5" fillId="2" borderId="17" xfId="1" applyFont="1" applyFill="1" applyBorder="1"/>
    <xf numFmtId="0" fontId="8" fillId="9" borderId="4" xfId="0" applyFont="1" applyFill="1" applyBorder="1"/>
    <xf numFmtId="0" fontId="8" fillId="9" borderId="5" xfId="0" applyFont="1" applyFill="1" applyBorder="1"/>
    <xf numFmtId="0" fontId="8" fillId="11" borderId="16" xfId="0" applyFont="1" applyFill="1" applyBorder="1"/>
    <xf numFmtId="0" fontId="8" fillId="11" borderId="17" xfId="0" applyFont="1" applyFill="1" applyBorder="1"/>
    <xf numFmtId="0" fontId="8" fillId="13" borderId="16" xfId="0" applyFont="1" applyFill="1" applyBorder="1"/>
    <xf numFmtId="0" fontId="8" fillId="13" borderId="17" xfId="0" applyFont="1" applyFill="1" applyBorder="1"/>
    <xf numFmtId="0" fontId="17" fillId="13" borderId="17" xfId="0" applyFont="1" applyFill="1" applyBorder="1"/>
    <xf numFmtId="0" fontId="17" fillId="13" borderId="15" xfId="0" applyFont="1" applyFill="1" applyBorder="1"/>
    <xf numFmtId="0" fontId="5" fillId="2" borderId="23" xfId="1" applyFont="1" applyFill="1" applyBorder="1"/>
    <xf numFmtId="0" fontId="5" fillId="2" borderId="0" xfId="3" applyFont="1" applyFill="1" applyBorder="1"/>
    <xf numFmtId="0" fontId="8" fillId="13" borderId="4" xfId="0" applyFont="1" applyFill="1" applyBorder="1" applyAlignment="1">
      <alignment horizontal="left" indent="1"/>
    </xf>
    <xf numFmtId="0" fontId="8" fillId="13" borderId="5" xfId="0" applyFont="1" applyFill="1" applyBorder="1"/>
    <xf numFmtId="0" fontId="8" fillId="26" borderId="16" xfId="0" applyFont="1" applyFill="1" applyBorder="1"/>
    <xf numFmtId="0" fontId="8" fillId="26" borderId="17" xfId="0" applyFont="1" applyFill="1" applyBorder="1"/>
    <xf numFmtId="0" fontId="17" fillId="26" borderId="17" xfId="0" applyFont="1" applyFill="1" applyBorder="1"/>
    <xf numFmtId="0" fontId="17" fillId="26" borderId="15" xfId="0" applyFont="1" applyFill="1" applyBorder="1"/>
    <xf numFmtId="0" fontId="4" fillId="24" borderId="4" xfId="3" quotePrefix="1" applyFont="1" applyFill="1" applyBorder="1" applyAlignment="1">
      <alignment horizontal="left" indent="1"/>
    </xf>
    <xf numFmtId="0" fontId="5" fillId="25" borderId="5" xfId="1" applyFont="1" applyFill="1" applyBorder="1"/>
    <xf numFmtId="0" fontId="8" fillId="21" borderId="16" xfId="0" applyFont="1" applyFill="1" applyBorder="1"/>
    <xf numFmtId="0" fontId="8" fillId="21" borderId="17" xfId="0" applyFont="1" applyFill="1" applyBorder="1"/>
    <xf numFmtId="0" fontId="17" fillId="21" borderId="17" xfId="0" applyFont="1" applyFill="1" applyBorder="1"/>
    <xf numFmtId="0" fontId="17" fillId="21" borderId="15" xfId="0" applyFont="1" applyFill="1" applyBorder="1"/>
    <xf numFmtId="0" fontId="1" fillId="8" borderId="0" xfId="0" applyFont="1" applyFill="1"/>
    <xf numFmtId="0" fontId="4" fillId="22" borderId="4" xfId="3" quotePrefix="1" applyFont="1" applyFill="1" applyBorder="1" applyAlignment="1">
      <alignment horizontal="left" indent="1"/>
    </xf>
    <xf numFmtId="0" fontId="5" fillId="23" borderId="5" xfId="1" applyFont="1" applyFill="1" applyBorder="1"/>
    <xf numFmtId="0" fontId="8" fillId="18" borderId="16" xfId="0" applyFont="1" applyFill="1" applyBorder="1"/>
    <xf numFmtId="0" fontId="8" fillId="18" borderId="17" xfId="0" applyFont="1" applyFill="1" applyBorder="1"/>
    <xf numFmtId="0" fontId="17" fillId="18" borderId="17" xfId="0" applyFont="1" applyFill="1" applyBorder="1"/>
    <xf numFmtId="0" fontId="17" fillId="18" borderId="15" xfId="0" applyFont="1" applyFill="1" applyBorder="1"/>
    <xf numFmtId="41" fontId="1" fillId="0" borderId="0" xfId="0" applyNumberFormat="1" applyFont="1"/>
    <xf numFmtId="0" fontId="8" fillId="18" borderId="4" xfId="0" applyFont="1" applyFill="1" applyBorder="1" applyAlignment="1">
      <alignment horizontal="left" indent="1"/>
    </xf>
    <xf numFmtId="0" fontId="8" fillId="18" borderId="5" xfId="0" applyFont="1" applyFill="1" applyBorder="1"/>
    <xf numFmtId="0" fontId="5" fillId="2" borderId="5" xfId="1" applyFont="1" applyFill="1" applyBorder="1"/>
    <xf numFmtId="0" fontId="4" fillId="5" borderId="16" xfId="1" applyFont="1" applyFill="1" applyBorder="1"/>
    <xf numFmtId="0" fontId="4" fillId="5" borderId="17" xfId="1" applyFont="1" applyFill="1" applyBorder="1"/>
    <xf numFmtId="0" fontId="6" fillId="3" borderId="4" xfId="1" applyFont="1" applyFill="1" applyBorder="1"/>
    <xf numFmtId="0" fontId="6" fillId="3" borderId="5" xfId="1" applyFont="1" applyFill="1" applyBorder="1"/>
    <xf numFmtId="41" fontId="17" fillId="0" borderId="20" xfId="1" applyNumberFormat="1" applyFont="1" applyFill="1" applyBorder="1" applyAlignment="1">
      <alignment horizontal="left"/>
    </xf>
    <xf numFmtId="41" fontId="17" fillId="0" borderId="7" xfId="1" applyNumberFormat="1" applyFont="1" applyFill="1" applyBorder="1"/>
    <xf numFmtId="41" fontId="17" fillId="0" borderId="21" xfId="1" applyNumberFormat="1" applyFont="1" applyFill="1" applyBorder="1"/>
    <xf numFmtId="41" fontId="15" fillId="5" borderId="9" xfId="1" applyNumberFormat="1" applyFont="1" applyFill="1" applyBorder="1" applyAlignment="1">
      <alignment horizontal="center"/>
    </xf>
    <xf numFmtId="41" fontId="15" fillId="5" borderId="10" xfId="1" applyNumberFormat="1" applyFont="1" applyFill="1" applyBorder="1" applyAlignment="1">
      <alignment horizontal="center"/>
    </xf>
    <xf numFmtId="41" fontId="5" fillId="7" borderId="0" xfId="1" applyNumberFormat="1" applyFont="1" applyFill="1" applyBorder="1" applyAlignment="1">
      <alignment horizontal="right"/>
    </xf>
    <xf numFmtId="41" fontId="4" fillId="2" borderId="1" xfId="1" applyNumberFormat="1" applyFont="1" applyFill="1" applyBorder="1" applyAlignment="1">
      <alignment horizontal="center"/>
    </xf>
    <xf numFmtId="41" fontId="6" fillId="2" borderId="0" xfId="1" applyNumberFormat="1" applyFont="1" applyFill="1" applyAlignment="1">
      <alignment horizontal="center"/>
    </xf>
    <xf numFmtId="0" fontId="4" fillId="4" borderId="3" xfId="3" quotePrefix="1" applyFont="1" applyFill="1" applyBorder="1"/>
    <xf numFmtId="49" fontId="4" fillId="4" borderId="8" xfId="3" quotePrefix="1" applyNumberFormat="1" applyFont="1" applyFill="1" applyBorder="1"/>
    <xf numFmtId="166" fontId="20" fillId="0" borderId="0" xfId="0" applyNumberFormat="1" applyFont="1"/>
    <xf numFmtId="41" fontId="17" fillId="0" borderId="0" xfId="1" applyNumberFormat="1" applyFont="1" applyFill="1" applyBorder="1" applyAlignment="1">
      <alignment horizontal="left"/>
    </xf>
    <xf numFmtId="41" fontId="17" fillId="0" borderId="0" xfId="1" applyNumberFormat="1" applyFont="1" applyFill="1" applyBorder="1"/>
    <xf numFmtId="41" fontId="17" fillId="0" borderId="19" xfId="1" applyNumberFormat="1" applyFont="1" applyFill="1" applyBorder="1"/>
    <xf numFmtId="43" fontId="1" fillId="0" borderId="0" xfId="0" applyNumberFormat="1" applyFont="1"/>
    <xf numFmtId="9" fontId="17" fillId="2" borderId="0" xfId="4" applyFont="1" applyFill="1" applyBorder="1"/>
    <xf numFmtId="9" fontId="17" fillId="2" borderId="0" xfId="4" applyFont="1" applyFill="1"/>
    <xf numFmtId="9" fontId="17" fillId="2" borderId="19" xfId="4" applyFont="1" applyFill="1" applyBorder="1"/>
    <xf numFmtId="9" fontId="17" fillId="2" borderId="18" xfId="4" applyFont="1" applyFill="1" applyBorder="1"/>
    <xf numFmtId="9" fontId="17" fillId="2" borderId="12" xfId="4" applyFont="1" applyFill="1" applyBorder="1"/>
    <xf numFmtId="41" fontId="4" fillId="2" borderId="1" xfId="1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right"/>
    </xf>
    <xf numFmtId="9" fontId="17" fillId="0" borderId="0" xfId="4" applyFont="1" applyFill="1" applyBorder="1"/>
    <xf numFmtId="9" fontId="17" fillId="0" borderId="12" xfId="4" applyFont="1" applyFill="1" applyBorder="1"/>
    <xf numFmtId="0" fontId="14" fillId="2" borderId="0" xfId="1" applyFont="1" applyFill="1" applyBorder="1" applyAlignment="1"/>
    <xf numFmtId="41" fontId="19" fillId="2" borderId="20" xfId="1" applyNumberFormat="1" applyFont="1" applyFill="1" applyBorder="1" applyAlignment="1">
      <alignment horizontal="center"/>
    </xf>
    <xf numFmtId="41" fontId="19" fillId="2" borderId="2" xfId="1" applyNumberFormat="1" applyFont="1" applyFill="1" applyBorder="1" applyAlignment="1">
      <alignment horizontal="center"/>
    </xf>
    <xf numFmtId="41" fontId="19" fillId="2" borderId="11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left" vertical="top" wrapText="1"/>
    </xf>
    <xf numFmtId="0" fontId="2" fillId="2" borderId="11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left" vertical="top" wrapText="1"/>
    </xf>
    <xf numFmtId="0" fontId="2" fillId="2" borderId="12" xfId="1" applyFont="1" applyFill="1" applyBorder="1" applyAlignment="1">
      <alignment horizontal="left" vertical="top" wrapText="1"/>
    </xf>
    <xf numFmtId="41" fontId="4" fillId="2" borderId="1" xfId="1" applyNumberFormat="1" applyFont="1" applyFill="1" applyBorder="1" applyAlignment="1">
      <alignment horizontal="center"/>
    </xf>
  </cellXfs>
  <cellStyles count="5">
    <cellStyle name="Normal" xfId="0" builtinId="0"/>
    <cellStyle name="Normal_sch&amp;ftes-all" xfId="1" xr:uid="{00000000-0005-0000-0000-000001000000}"/>
    <cellStyle name="Normal_sch+ftes-evening" xfId="2" xr:uid="{00000000-0005-0000-0000-000002000000}"/>
    <cellStyle name="Normal_schs+ftes-before 5pm" xfId="3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ACTBOOK\2010-11\C-11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ACTBOOK\2010-11\C-1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ACTBOOK\2010-11\C-13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.0"/>
      <sheetName val="Check Totals"/>
    </sheetNames>
    <sheetDataSet>
      <sheetData sheetId="0">
        <row r="75">
          <cell r="G75">
            <v>93536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.0"/>
    </sheetNames>
    <sheetDataSet>
      <sheetData sheetId="0">
        <row r="75">
          <cell r="G75">
            <v>16895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3.0"/>
    </sheetNames>
    <sheetDataSet>
      <sheetData sheetId="0">
        <row r="70">
          <cell r="G70">
            <v>4586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4"/>
  <sheetViews>
    <sheetView showGridLines="0" tabSelected="1" topLeftCell="A56" zoomScaleNormal="100" workbookViewId="0">
      <selection activeCell="E117" sqref="E117"/>
    </sheetView>
  </sheetViews>
  <sheetFormatPr defaultRowHeight="12.75" x14ac:dyDescent="0.2"/>
  <cols>
    <col min="1" max="1" width="9.42578125" style="1" customWidth="1"/>
    <col min="2" max="2" width="26.42578125" style="1" customWidth="1"/>
    <col min="3" max="5" width="9.28515625" style="2" customWidth="1"/>
    <col min="6" max="6" width="14" style="2" bestFit="1" customWidth="1"/>
    <col min="7" max="8" width="9.28515625" style="2" customWidth="1"/>
    <col min="9" max="9" width="10.42578125" style="2" customWidth="1"/>
    <col min="10" max="10" width="9.140625" style="23" customWidth="1"/>
    <col min="11" max="11" width="9.140625" style="26" hidden="1" customWidth="1"/>
    <col min="12" max="16384" width="9.140625" style="58"/>
  </cols>
  <sheetData>
    <row r="1" spans="1:11" ht="15" x14ac:dyDescent="0.25">
      <c r="A1" s="149" t="s">
        <v>180</v>
      </c>
      <c r="B1" s="149"/>
      <c r="C1" s="149"/>
      <c r="D1" s="149"/>
      <c r="E1" s="149"/>
      <c r="F1" s="149"/>
      <c r="G1" s="149"/>
      <c r="H1" s="149"/>
      <c r="I1" s="149"/>
    </row>
    <row r="2" spans="1:11" ht="12.75" customHeight="1" x14ac:dyDescent="0.2">
      <c r="A2" s="72" t="s">
        <v>52</v>
      </c>
      <c r="B2" s="73" t="s">
        <v>0</v>
      </c>
      <c r="C2" s="157" t="s">
        <v>42</v>
      </c>
      <c r="D2" s="157"/>
      <c r="E2" s="131" t="s">
        <v>43</v>
      </c>
      <c r="F2" s="74" t="s">
        <v>104</v>
      </c>
      <c r="G2" s="131" t="s">
        <v>44</v>
      </c>
      <c r="H2" s="131" t="s">
        <v>126</v>
      </c>
      <c r="I2" s="128" t="s">
        <v>168</v>
      </c>
    </row>
    <row r="3" spans="1:11" ht="13.5" customHeight="1" x14ac:dyDescent="0.2">
      <c r="A3" s="75" t="s">
        <v>1</v>
      </c>
      <c r="B3" s="76" t="s">
        <v>2</v>
      </c>
      <c r="C3" s="132" t="s">
        <v>37</v>
      </c>
      <c r="D3" s="132" t="s">
        <v>178</v>
      </c>
      <c r="E3" s="132" t="s">
        <v>38</v>
      </c>
      <c r="F3" s="77" t="s">
        <v>105</v>
      </c>
      <c r="G3" s="132" t="s">
        <v>127</v>
      </c>
      <c r="H3" s="132" t="s">
        <v>128</v>
      </c>
      <c r="I3" s="129" t="s">
        <v>170</v>
      </c>
      <c r="J3" s="23" t="s">
        <v>106</v>
      </c>
    </row>
    <row r="4" spans="1:11" ht="13.5" customHeight="1" x14ac:dyDescent="0.2">
      <c r="A4" s="78" t="s">
        <v>137</v>
      </c>
      <c r="B4" s="79"/>
      <c r="C4" s="79"/>
      <c r="D4" s="79"/>
      <c r="E4" s="79"/>
      <c r="F4" s="79"/>
      <c r="G4" s="79"/>
      <c r="H4" s="79"/>
      <c r="I4" s="80"/>
    </row>
    <row r="5" spans="1:11" s="47" customFormat="1" ht="13.5" customHeight="1" x14ac:dyDescent="0.2">
      <c r="A5" s="81" t="s">
        <v>154</v>
      </c>
      <c r="B5" s="82"/>
      <c r="C5" s="82"/>
      <c r="D5" s="82"/>
      <c r="E5" s="82"/>
      <c r="F5" s="82"/>
      <c r="G5" s="82"/>
      <c r="H5" s="82"/>
      <c r="I5" s="83"/>
      <c r="J5" s="45"/>
      <c r="K5" s="46"/>
    </row>
    <row r="6" spans="1:11" ht="13.5" customHeight="1" x14ac:dyDescent="0.2">
      <c r="A6" s="31" t="s">
        <v>94</v>
      </c>
      <c r="B6" s="84" t="s">
        <v>93</v>
      </c>
      <c r="C6" s="25">
        <v>96</v>
      </c>
      <c r="D6" s="25">
        <v>0</v>
      </c>
      <c r="E6" s="25">
        <v>28</v>
      </c>
      <c r="F6" s="17">
        <f>+E6+D6+C6</f>
        <v>124</v>
      </c>
      <c r="G6" s="25">
        <v>0</v>
      </c>
      <c r="H6" s="25">
        <v>0</v>
      </c>
      <c r="I6" s="13">
        <f>+F6+G6+H6</f>
        <v>124</v>
      </c>
    </row>
    <row r="7" spans="1:11" x14ac:dyDescent="0.2">
      <c r="A7" s="59" t="s">
        <v>75</v>
      </c>
      <c r="B7" s="85" t="s">
        <v>49</v>
      </c>
      <c r="C7" s="6">
        <v>836</v>
      </c>
      <c r="D7" s="6">
        <v>0</v>
      </c>
      <c r="E7" s="6">
        <v>1271</v>
      </c>
      <c r="F7" s="18">
        <f t="shared" ref="F7:F14" si="0">+E7+D7+C7</f>
        <v>2107</v>
      </c>
      <c r="G7" s="7">
        <v>0</v>
      </c>
      <c r="H7" s="7">
        <v>0</v>
      </c>
      <c r="I7" s="14">
        <f t="shared" ref="I7:I17" si="1">SUM(F7:H7)</f>
        <v>2107</v>
      </c>
      <c r="J7" s="22" t="s">
        <v>153</v>
      </c>
      <c r="K7" s="26" t="s">
        <v>111</v>
      </c>
    </row>
    <row r="8" spans="1:11" ht="13.5" customHeight="1" x14ac:dyDescent="0.2">
      <c r="A8" s="3" t="s">
        <v>54</v>
      </c>
      <c r="B8" s="85" t="s">
        <v>166</v>
      </c>
      <c r="C8" s="7">
        <v>0</v>
      </c>
      <c r="D8" s="7">
        <v>0</v>
      </c>
      <c r="E8" s="7">
        <v>12</v>
      </c>
      <c r="F8" s="130">
        <f t="shared" si="0"/>
        <v>12</v>
      </c>
      <c r="G8" s="7">
        <v>249</v>
      </c>
      <c r="H8" s="7">
        <v>0</v>
      </c>
      <c r="I8" s="14">
        <f>SUM(F8:H8)</f>
        <v>261</v>
      </c>
    </row>
    <row r="9" spans="1:11" x14ac:dyDescent="0.2">
      <c r="A9" s="27"/>
      <c r="B9" s="86" t="s">
        <v>161</v>
      </c>
      <c r="C9" s="8">
        <v>2616</v>
      </c>
      <c r="D9" s="8">
        <v>0</v>
      </c>
      <c r="E9" s="8">
        <v>236</v>
      </c>
      <c r="F9" s="19">
        <f t="shared" si="0"/>
        <v>2852</v>
      </c>
      <c r="G9" s="9">
        <v>0</v>
      </c>
      <c r="H9" s="9">
        <v>0</v>
      </c>
      <c r="I9" s="15">
        <f t="shared" si="1"/>
        <v>2852</v>
      </c>
      <c r="J9" s="22"/>
    </row>
    <row r="10" spans="1:11" x14ac:dyDescent="0.2">
      <c r="A10" s="59"/>
      <c r="B10" s="85" t="s">
        <v>167</v>
      </c>
      <c r="C10" s="6">
        <v>0</v>
      </c>
      <c r="D10" s="6">
        <v>0</v>
      </c>
      <c r="E10" s="6">
        <v>132</v>
      </c>
      <c r="F10" s="18">
        <f t="shared" si="0"/>
        <v>132</v>
      </c>
      <c r="G10" s="7">
        <v>0</v>
      </c>
      <c r="H10" s="7">
        <v>0</v>
      </c>
      <c r="I10" s="14">
        <f t="shared" si="1"/>
        <v>132</v>
      </c>
      <c r="J10" s="22"/>
    </row>
    <row r="11" spans="1:11" x14ac:dyDescent="0.2">
      <c r="A11" s="3"/>
      <c r="B11" s="85" t="s">
        <v>148</v>
      </c>
      <c r="C11" s="6">
        <v>102</v>
      </c>
      <c r="D11" s="6">
        <v>0</v>
      </c>
      <c r="E11" s="6">
        <v>0</v>
      </c>
      <c r="F11" s="18">
        <f t="shared" si="0"/>
        <v>102</v>
      </c>
      <c r="G11" s="7">
        <v>0</v>
      </c>
      <c r="H11" s="7">
        <v>0</v>
      </c>
      <c r="I11" s="14">
        <f t="shared" si="1"/>
        <v>102</v>
      </c>
      <c r="J11" s="22"/>
    </row>
    <row r="12" spans="1:11" x14ac:dyDescent="0.2">
      <c r="A12" s="3" t="s">
        <v>95</v>
      </c>
      <c r="B12" s="85" t="s">
        <v>149</v>
      </c>
      <c r="C12" s="6">
        <v>9</v>
      </c>
      <c r="D12" s="6">
        <v>0</v>
      </c>
      <c r="E12" s="6">
        <v>308</v>
      </c>
      <c r="F12" s="18">
        <f t="shared" si="0"/>
        <v>317</v>
      </c>
      <c r="G12" s="7">
        <v>0</v>
      </c>
      <c r="H12" s="7">
        <v>0</v>
      </c>
      <c r="I12" s="14">
        <f t="shared" si="1"/>
        <v>317</v>
      </c>
      <c r="J12" s="22"/>
      <c r="K12" s="26" t="s">
        <v>110</v>
      </c>
    </row>
    <row r="13" spans="1:11" x14ac:dyDescent="0.2">
      <c r="A13" s="4" t="s">
        <v>100</v>
      </c>
      <c r="B13" s="86" t="s">
        <v>171</v>
      </c>
      <c r="C13" s="8">
        <v>456</v>
      </c>
      <c r="D13" s="8">
        <v>144</v>
      </c>
      <c r="E13" s="8">
        <v>560</v>
      </c>
      <c r="F13" s="19">
        <f t="shared" si="0"/>
        <v>1160</v>
      </c>
      <c r="G13" s="9">
        <v>0</v>
      </c>
      <c r="H13" s="9">
        <v>0</v>
      </c>
      <c r="I13" s="15">
        <f>SUM(F13:H13)</f>
        <v>1160</v>
      </c>
      <c r="J13" s="43"/>
      <c r="K13" s="26" t="s">
        <v>111</v>
      </c>
    </row>
    <row r="14" spans="1:11" x14ac:dyDescent="0.2">
      <c r="A14" s="4" t="s">
        <v>92</v>
      </c>
      <c r="B14" s="86" t="s">
        <v>30</v>
      </c>
      <c r="C14" s="8">
        <v>0</v>
      </c>
      <c r="D14" s="8">
        <v>0</v>
      </c>
      <c r="E14" s="8">
        <v>629</v>
      </c>
      <c r="F14" s="19">
        <f t="shared" si="0"/>
        <v>629</v>
      </c>
      <c r="G14" s="9">
        <v>0</v>
      </c>
      <c r="H14" s="9">
        <v>0</v>
      </c>
      <c r="I14" s="15">
        <f>SUM(F14:H14)</f>
        <v>629</v>
      </c>
      <c r="J14" s="22">
        <f>+(F69/15)+(G69/12)</f>
        <v>0</v>
      </c>
      <c r="K14" s="26" t="s">
        <v>110</v>
      </c>
    </row>
    <row r="15" spans="1:11" x14ac:dyDescent="0.2">
      <c r="A15" s="81" t="s">
        <v>157</v>
      </c>
      <c r="B15" s="82"/>
      <c r="C15" s="55">
        <f>SUM(C6:C14)</f>
        <v>4115</v>
      </c>
      <c r="D15" s="55">
        <f t="shared" ref="D15:I15" si="2">SUM(D6:D14)</f>
        <v>144</v>
      </c>
      <c r="E15" s="55">
        <f t="shared" si="2"/>
        <v>3176</v>
      </c>
      <c r="F15" s="56">
        <f t="shared" si="2"/>
        <v>7435</v>
      </c>
      <c r="G15" s="55">
        <f t="shared" si="2"/>
        <v>249</v>
      </c>
      <c r="H15" s="55">
        <f t="shared" si="2"/>
        <v>0</v>
      </c>
      <c r="I15" s="48">
        <f t="shared" si="2"/>
        <v>7684</v>
      </c>
      <c r="J15" s="22"/>
    </row>
    <row r="16" spans="1:11" x14ac:dyDescent="0.2">
      <c r="A16" s="49">
        <v>51.1601</v>
      </c>
      <c r="B16" s="87" t="s">
        <v>155</v>
      </c>
      <c r="C16" s="50">
        <v>0</v>
      </c>
      <c r="D16" s="50">
        <v>0</v>
      </c>
      <c r="E16" s="50">
        <v>2592</v>
      </c>
      <c r="F16" s="51">
        <f>+E16+D16+C16</f>
        <v>2592</v>
      </c>
      <c r="G16" s="52">
        <v>63</v>
      </c>
      <c r="H16" s="52">
        <v>182</v>
      </c>
      <c r="I16" s="53">
        <f t="shared" si="1"/>
        <v>2837</v>
      </c>
      <c r="J16" s="22">
        <f>+(F66/15)+(G66/12)</f>
        <v>6.8</v>
      </c>
      <c r="K16" s="26" t="s">
        <v>110</v>
      </c>
    </row>
    <row r="17" spans="1:17" x14ac:dyDescent="0.2">
      <c r="A17" s="54" t="s">
        <v>81</v>
      </c>
      <c r="B17" s="87" t="s">
        <v>156</v>
      </c>
      <c r="C17" s="50">
        <v>572</v>
      </c>
      <c r="D17" s="50">
        <v>144</v>
      </c>
      <c r="E17" s="50">
        <v>2882</v>
      </c>
      <c r="F17" s="51">
        <f>+E17+D17+C17</f>
        <v>3598</v>
      </c>
      <c r="G17" s="52">
        <v>3929</v>
      </c>
      <c r="H17" s="52">
        <v>0</v>
      </c>
      <c r="I17" s="53">
        <f t="shared" si="1"/>
        <v>7527</v>
      </c>
      <c r="J17" s="22">
        <f>+(F99/15)+(G99/12)</f>
        <v>0</v>
      </c>
      <c r="K17" s="26" t="s">
        <v>111</v>
      </c>
    </row>
    <row r="18" spans="1:17" ht="12.75" customHeight="1" x14ac:dyDescent="0.2">
      <c r="A18" s="88" t="s">
        <v>141</v>
      </c>
      <c r="B18" s="89"/>
      <c r="C18" s="61">
        <f>+C17+C16+C15</f>
        <v>4687</v>
      </c>
      <c r="D18" s="61">
        <f>+D17+D16+D15</f>
        <v>288</v>
      </c>
      <c r="E18" s="61">
        <f t="shared" ref="E18:I18" si="3">+E17+E16+E15</f>
        <v>8650</v>
      </c>
      <c r="F18" s="61">
        <f t="shared" si="3"/>
        <v>13625</v>
      </c>
      <c r="G18" s="61">
        <f t="shared" si="3"/>
        <v>4241</v>
      </c>
      <c r="H18" s="61">
        <f t="shared" si="3"/>
        <v>182</v>
      </c>
      <c r="I18" s="62">
        <f t="shared" si="3"/>
        <v>18048</v>
      </c>
      <c r="J18" s="22"/>
      <c r="L18" s="117"/>
    </row>
    <row r="19" spans="1:17" ht="13.5" customHeight="1" x14ac:dyDescent="0.2">
      <c r="A19" s="90" t="s">
        <v>142</v>
      </c>
      <c r="B19" s="91"/>
      <c r="C19" s="63">
        <v>864</v>
      </c>
      <c r="D19" s="63">
        <v>0</v>
      </c>
      <c r="E19" s="63">
        <v>137</v>
      </c>
      <c r="F19" s="63">
        <f>+E19+D19+C19</f>
        <v>1001</v>
      </c>
      <c r="G19" s="63">
        <v>0</v>
      </c>
      <c r="H19" s="63">
        <v>0</v>
      </c>
      <c r="I19" s="64">
        <f t="shared" ref="I19" si="4">SUM(F19:H19)</f>
        <v>1001</v>
      </c>
    </row>
    <row r="20" spans="1:17" x14ac:dyDescent="0.2">
      <c r="A20" s="92" t="s">
        <v>143</v>
      </c>
      <c r="B20" s="93"/>
      <c r="C20" s="94"/>
      <c r="D20" s="94"/>
      <c r="E20" s="94"/>
      <c r="F20" s="94"/>
      <c r="G20" s="94"/>
      <c r="H20" s="94"/>
      <c r="I20" s="95"/>
      <c r="J20" s="22">
        <f>+(F21/15)+(G21/12)</f>
        <v>14.933333333333334</v>
      </c>
    </row>
    <row r="21" spans="1:17" ht="12.75" customHeight="1" x14ac:dyDescent="0.2">
      <c r="A21" s="31"/>
      <c r="B21" s="84" t="s">
        <v>132</v>
      </c>
      <c r="C21" s="5">
        <v>224</v>
      </c>
      <c r="D21" s="5">
        <v>0</v>
      </c>
      <c r="E21" s="5">
        <v>0</v>
      </c>
      <c r="F21" s="17">
        <f t="shared" ref="F21:F54" si="5">+E21+D21+C21</f>
        <v>224</v>
      </c>
      <c r="G21" s="25">
        <v>0</v>
      </c>
      <c r="H21" s="25">
        <v>0</v>
      </c>
      <c r="I21" s="13">
        <f t="shared" ref="I21:I54" si="6">SUM(F21:H21)</f>
        <v>224</v>
      </c>
      <c r="J21" s="22">
        <f>+(F21/15)+(G21/12)</f>
        <v>14.933333333333334</v>
      </c>
      <c r="K21" s="26" t="s">
        <v>109</v>
      </c>
    </row>
    <row r="22" spans="1:17" ht="12.75" customHeight="1" x14ac:dyDescent="0.2">
      <c r="A22" s="3" t="s">
        <v>82</v>
      </c>
      <c r="B22" s="85" t="s">
        <v>4</v>
      </c>
      <c r="C22" s="6">
        <v>212</v>
      </c>
      <c r="D22" s="6">
        <v>0</v>
      </c>
      <c r="E22" s="6">
        <v>8</v>
      </c>
      <c r="F22" s="18">
        <f t="shared" si="5"/>
        <v>220</v>
      </c>
      <c r="G22" s="7">
        <v>0</v>
      </c>
      <c r="H22" s="7">
        <v>0</v>
      </c>
      <c r="I22" s="14">
        <f t="shared" si="6"/>
        <v>220</v>
      </c>
      <c r="J22" s="22"/>
    </row>
    <row r="23" spans="1:17" ht="12.75" hidden="1" customHeight="1" x14ac:dyDescent="0.2">
      <c r="A23" s="3"/>
      <c r="B23" s="85" t="s">
        <v>133</v>
      </c>
      <c r="C23" s="6"/>
      <c r="D23" s="6"/>
      <c r="E23" s="6"/>
      <c r="F23" s="18">
        <f t="shared" si="5"/>
        <v>0</v>
      </c>
      <c r="G23" s="7">
        <v>0</v>
      </c>
      <c r="H23" s="7">
        <v>0</v>
      </c>
      <c r="I23" s="14">
        <f t="shared" si="6"/>
        <v>0</v>
      </c>
      <c r="J23" s="22"/>
    </row>
    <row r="24" spans="1:17" x14ac:dyDescent="0.2">
      <c r="A24" s="3" t="s">
        <v>89</v>
      </c>
      <c r="B24" s="85" t="s">
        <v>5</v>
      </c>
      <c r="C24" s="6">
        <v>2160</v>
      </c>
      <c r="D24" s="6">
        <f>140+64</f>
        <v>204</v>
      </c>
      <c r="E24" s="6">
        <v>1124</v>
      </c>
      <c r="F24" s="18">
        <f t="shared" si="5"/>
        <v>3488</v>
      </c>
      <c r="G24" s="7">
        <v>0</v>
      </c>
      <c r="H24" s="7">
        <v>0</v>
      </c>
      <c r="I24" s="14">
        <f t="shared" si="6"/>
        <v>3488</v>
      </c>
      <c r="J24" s="22">
        <f>+(F24/15)+(G24/12)</f>
        <v>232.53333333333333</v>
      </c>
      <c r="K24" s="26" t="s">
        <v>109</v>
      </c>
    </row>
    <row r="25" spans="1:17" hidden="1" x14ac:dyDescent="0.2">
      <c r="A25" s="3"/>
      <c r="B25" s="85" t="s">
        <v>122</v>
      </c>
      <c r="C25" s="6"/>
      <c r="D25" s="6"/>
      <c r="E25" s="6"/>
      <c r="F25" s="18">
        <f t="shared" si="5"/>
        <v>0</v>
      </c>
      <c r="G25" s="7">
        <v>0</v>
      </c>
      <c r="H25" s="7">
        <v>0</v>
      </c>
      <c r="I25" s="14">
        <f t="shared" si="6"/>
        <v>0</v>
      </c>
      <c r="J25" s="22"/>
    </row>
    <row r="26" spans="1:17" x14ac:dyDescent="0.2">
      <c r="A26" s="4" t="s">
        <v>55</v>
      </c>
      <c r="B26" s="86" t="s">
        <v>173</v>
      </c>
      <c r="C26" s="8">
        <v>3134</v>
      </c>
      <c r="D26" s="8">
        <v>0</v>
      </c>
      <c r="E26" s="8">
        <v>1465</v>
      </c>
      <c r="F26" s="19">
        <f t="shared" si="5"/>
        <v>4599</v>
      </c>
      <c r="G26" s="9">
        <v>66</v>
      </c>
      <c r="H26" s="9">
        <v>0</v>
      </c>
      <c r="I26" s="15">
        <f t="shared" si="6"/>
        <v>4665</v>
      </c>
      <c r="J26" s="22">
        <f t="shared" ref="J26:J54" si="7">+(F26/15)+(G26/12)</f>
        <v>312.10000000000002</v>
      </c>
      <c r="K26" s="26" t="s">
        <v>109</v>
      </c>
    </row>
    <row r="27" spans="1:17" x14ac:dyDescent="0.2">
      <c r="A27" s="3" t="s">
        <v>74</v>
      </c>
      <c r="B27" s="97" t="s">
        <v>150</v>
      </c>
      <c r="C27" s="6">
        <v>680</v>
      </c>
      <c r="D27" s="6">
        <v>0</v>
      </c>
      <c r="E27" s="6">
        <v>298</v>
      </c>
      <c r="F27" s="18">
        <f t="shared" si="5"/>
        <v>978</v>
      </c>
      <c r="G27" s="7">
        <v>207</v>
      </c>
      <c r="H27" s="7">
        <v>0</v>
      </c>
      <c r="I27" s="14">
        <f t="shared" si="6"/>
        <v>1185</v>
      </c>
      <c r="J27" s="22">
        <f t="shared" si="7"/>
        <v>82.45</v>
      </c>
      <c r="K27" s="26" t="s">
        <v>109</v>
      </c>
    </row>
    <row r="28" spans="1:17" ht="12.75" customHeight="1" x14ac:dyDescent="0.2">
      <c r="A28" s="3" t="s">
        <v>87</v>
      </c>
      <c r="B28" s="85" t="s">
        <v>10</v>
      </c>
      <c r="C28" s="6">
        <v>623</v>
      </c>
      <c r="D28" s="6">
        <v>0</v>
      </c>
      <c r="E28" s="6">
        <v>52</v>
      </c>
      <c r="F28" s="18">
        <f t="shared" si="5"/>
        <v>675</v>
      </c>
      <c r="G28" s="7">
        <v>1</v>
      </c>
      <c r="H28" s="7">
        <v>0</v>
      </c>
      <c r="I28" s="14">
        <f t="shared" si="6"/>
        <v>676</v>
      </c>
      <c r="J28" s="22">
        <f t="shared" si="7"/>
        <v>45.083333333333336</v>
      </c>
      <c r="K28" s="26" t="s">
        <v>109</v>
      </c>
    </row>
    <row r="29" spans="1:17" x14ac:dyDescent="0.2">
      <c r="A29" s="3" t="s">
        <v>70</v>
      </c>
      <c r="B29" s="85" t="s">
        <v>12</v>
      </c>
      <c r="C29" s="6">
        <v>3376</v>
      </c>
      <c r="D29" s="6">
        <f>144+72+144+72</f>
        <v>432</v>
      </c>
      <c r="E29" s="6">
        <v>1511</v>
      </c>
      <c r="F29" s="18">
        <f t="shared" si="5"/>
        <v>5319</v>
      </c>
      <c r="G29" s="7">
        <v>189</v>
      </c>
      <c r="H29" s="7">
        <v>0</v>
      </c>
      <c r="I29" s="14">
        <f t="shared" si="6"/>
        <v>5508</v>
      </c>
      <c r="J29" s="22">
        <f t="shared" si="7"/>
        <v>370.35</v>
      </c>
      <c r="K29" s="26" t="s">
        <v>109</v>
      </c>
    </row>
    <row r="30" spans="1:17" x14ac:dyDescent="0.2">
      <c r="A30" s="4" t="s">
        <v>164</v>
      </c>
      <c r="B30" s="86" t="s">
        <v>119</v>
      </c>
      <c r="C30" s="8">
        <f>764+32</f>
        <v>796</v>
      </c>
      <c r="D30" s="8">
        <f>72+68</f>
        <v>140</v>
      </c>
      <c r="E30" s="8">
        <v>372</v>
      </c>
      <c r="F30" s="19">
        <f t="shared" si="5"/>
        <v>1308</v>
      </c>
      <c r="G30" s="9">
        <v>0</v>
      </c>
      <c r="H30" s="9">
        <v>0</v>
      </c>
      <c r="I30" s="15">
        <f t="shared" si="6"/>
        <v>1308</v>
      </c>
      <c r="J30" s="22">
        <f t="shared" si="7"/>
        <v>87.2</v>
      </c>
      <c r="K30" s="26" t="s">
        <v>109</v>
      </c>
      <c r="Q30" s="58" t="s">
        <v>175</v>
      </c>
    </row>
    <row r="31" spans="1:17" x14ac:dyDescent="0.2">
      <c r="A31" s="3"/>
      <c r="B31" s="85" t="s">
        <v>163</v>
      </c>
      <c r="C31" s="6">
        <v>112</v>
      </c>
      <c r="D31" s="6">
        <v>0</v>
      </c>
      <c r="E31" s="6">
        <v>260</v>
      </c>
      <c r="F31" s="18">
        <f t="shared" si="5"/>
        <v>372</v>
      </c>
      <c r="G31" s="7">
        <v>0</v>
      </c>
      <c r="H31" s="7">
        <v>0</v>
      </c>
      <c r="I31" s="14">
        <f t="shared" si="6"/>
        <v>372</v>
      </c>
      <c r="J31" s="22">
        <f t="shared" si="7"/>
        <v>24.8</v>
      </c>
    </row>
    <row r="32" spans="1:17" x14ac:dyDescent="0.2">
      <c r="A32" s="3" t="s">
        <v>68</v>
      </c>
      <c r="B32" s="85" t="s">
        <v>13</v>
      </c>
      <c r="C32" s="6">
        <v>248</v>
      </c>
      <c r="D32" s="6">
        <f>72+72</f>
        <v>144</v>
      </c>
      <c r="E32" s="6">
        <v>52</v>
      </c>
      <c r="F32" s="18">
        <f t="shared" si="5"/>
        <v>444</v>
      </c>
      <c r="G32" s="7">
        <v>0</v>
      </c>
      <c r="H32" s="7">
        <v>0</v>
      </c>
      <c r="I32" s="14">
        <f t="shared" si="6"/>
        <v>444</v>
      </c>
      <c r="J32" s="22">
        <f t="shared" si="7"/>
        <v>29.6</v>
      </c>
      <c r="K32" s="26" t="s">
        <v>109</v>
      </c>
    </row>
    <row r="33" spans="1:11" hidden="1" x14ac:dyDescent="0.2">
      <c r="A33" s="3"/>
      <c r="B33" s="85" t="s">
        <v>136</v>
      </c>
      <c r="C33" s="6">
        <v>0</v>
      </c>
      <c r="D33" s="6">
        <v>0</v>
      </c>
      <c r="E33" s="6">
        <v>0</v>
      </c>
      <c r="F33" s="18">
        <f t="shared" si="5"/>
        <v>0</v>
      </c>
      <c r="G33" s="7">
        <v>0</v>
      </c>
      <c r="H33" s="7">
        <v>0</v>
      </c>
      <c r="I33" s="14">
        <f t="shared" si="6"/>
        <v>0</v>
      </c>
      <c r="J33" s="22">
        <f t="shared" si="7"/>
        <v>0</v>
      </c>
    </row>
    <row r="34" spans="1:11" x14ac:dyDescent="0.2">
      <c r="A34" s="3" t="s">
        <v>67</v>
      </c>
      <c r="B34" s="85" t="s">
        <v>17</v>
      </c>
      <c r="C34" s="6">
        <v>40</v>
      </c>
      <c r="D34" s="6">
        <v>0</v>
      </c>
      <c r="E34" s="6">
        <v>0</v>
      </c>
      <c r="F34" s="18">
        <f t="shared" si="5"/>
        <v>40</v>
      </c>
      <c r="G34" s="7">
        <v>0</v>
      </c>
      <c r="H34" s="7">
        <v>0</v>
      </c>
      <c r="I34" s="14">
        <f t="shared" si="6"/>
        <v>40</v>
      </c>
      <c r="J34" s="22">
        <f t="shared" si="7"/>
        <v>2.6666666666666665</v>
      </c>
      <c r="K34" s="26" t="s">
        <v>109</v>
      </c>
    </row>
    <row r="35" spans="1:11" x14ac:dyDescent="0.2">
      <c r="A35" s="4" t="s">
        <v>99</v>
      </c>
      <c r="B35" s="86" t="s">
        <v>18</v>
      </c>
      <c r="C35" s="8">
        <v>3064</v>
      </c>
      <c r="D35" s="8">
        <f>144+136+144+140+140</f>
        <v>704</v>
      </c>
      <c r="E35" s="8">
        <v>832</v>
      </c>
      <c r="F35" s="19">
        <f t="shared" si="5"/>
        <v>4600</v>
      </c>
      <c r="G35" s="9">
        <v>54</v>
      </c>
      <c r="H35" s="9">
        <v>0</v>
      </c>
      <c r="I35" s="15">
        <f t="shared" si="6"/>
        <v>4654</v>
      </c>
      <c r="J35" s="22">
        <f t="shared" si="7"/>
        <v>311.16666666666669</v>
      </c>
      <c r="K35" s="26" t="s">
        <v>109</v>
      </c>
    </row>
    <row r="36" spans="1:11" x14ac:dyDescent="0.2">
      <c r="A36" s="3" t="s">
        <v>71</v>
      </c>
      <c r="B36" s="85" t="s">
        <v>19</v>
      </c>
      <c r="C36" s="6">
        <v>178</v>
      </c>
      <c r="D36" s="6">
        <v>72</v>
      </c>
      <c r="E36" s="6">
        <v>211</v>
      </c>
      <c r="F36" s="18">
        <f t="shared" si="5"/>
        <v>461</v>
      </c>
      <c r="G36" s="7">
        <v>0</v>
      </c>
      <c r="H36" s="7">
        <v>0</v>
      </c>
      <c r="I36" s="14">
        <f t="shared" si="6"/>
        <v>461</v>
      </c>
      <c r="J36" s="22">
        <f t="shared" si="7"/>
        <v>30.733333333333334</v>
      </c>
      <c r="K36" s="26" t="s">
        <v>109</v>
      </c>
    </row>
    <row r="37" spans="1:11" hidden="1" x14ac:dyDescent="0.2">
      <c r="A37" s="3"/>
      <c r="B37" s="85" t="s">
        <v>134</v>
      </c>
      <c r="C37" s="6"/>
      <c r="D37" s="6"/>
      <c r="E37" s="6"/>
      <c r="F37" s="18">
        <f t="shared" si="5"/>
        <v>0</v>
      </c>
      <c r="G37" s="7">
        <v>0</v>
      </c>
      <c r="H37" s="7">
        <v>0</v>
      </c>
      <c r="I37" s="14">
        <f t="shared" si="6"/>
        <v>0</v>
      </c>
      <c r="J37" s="22">
        <f t="shared" si="7"/>
        <v>0</v>
      </c>
    </row>
    <row r="38" spans="1:11" x14ac:dyDescent="0.2">
      <c r="A38" s="3"/>
      <c r="B38" s="85" t="s">
        <v>131</v>
      </c>
      <c r="C38" s="6">
        <v>92</v>
      </c>
      <c r="D38" s="6">
        <v>0</v>
      </c>
      <c r="E38" s="6">
        <v>0</v>
      </c>
      <c r="F38" s="18">
        <f t="shared" si="5"/>
        <v>92</v>
      </c>
      <c r="G38" s="7">
        <v>0</v>
      </c>
      <c r="H38" s="7">
        <v>0</v>
      </c>
      <c r="I38" s="14">
        <f t="shared" si="6"/>
        <v>92</v>
      </c>
      <c r="J38" s="22">
        <f t="shared" si="7"/>
        <v>6.1333333333333337</v>
      </c>
    </row>
    <row r="39" spans="1:11" hidden="1" x14ac:dyDescent="0.2">
      <c r="A39" s="3"/>
      <c r="B39" s="85" t="s">
        <v>158</v>
      </c>
      <c r="C39" s="6">
        <v>0</v>
      </c>
      <c r="D39" s="6">
        <v>0</v>
      </c>
      <c r="E39" s="6">
        <v>0</v>
      </c>
      <c r="F39" s="18">
        <f t="shared" si="5"/>
        <v>0</v>
      </c>
      <c r="G39" s="7">
        <v>0</v>
      </c>
      <c r="H39" s="7">
        <v>0</v>
      </c>
      <c r="I39" s="14">
        <f t="shared" si="6"/>
        <v>0</v>
      </c>
      <c r="J39" s="22">
        <f t="shared" si="7"/>
        <v>0</v>
      </c>
    </row>
    <row r="40" spans="1:11" hidden="1" x14ac:dyDescent="0.2">
      <c r="A40" s="3" t="s">
        <v>65</v>
      </c>
      <c r="B40" s="85" t="s">
        <v>22</v>
      </c>
      <c r="C40" s="6">
        <v>0</v>
      </c>
      <c r="D40" s="6">
        <v>0</v>
      </c>
      <c r="E40" s="6">
        <v>0</v>
      </c>
      <c r="F40" s="18">
        <f t="shared" si="5"/>
        <v>0</v>
      </c>
      <c r="G40" s="7">
        <v>0</v>
      </c>
      <c r="H40" s="7">
        <v>0</v>
      </c>
      <c r="I40" s="14">
        <f t="shared" si="6"/>
        <v>0</v>
      </c>
      <c r="J40" s="22">
        <f t="shared" si="7"/>
        <v>0</v>
      </c>
      <c r="K40" s="26" t="s">
        <v>109</v>
      </c>
    </row>
    <row r="41" spans="1:11" x14ac:dyDescent="0.2">
      <c r="A41" s="4" t="s">
        <v>90</v>
      </c>
      <c r="B41" s="86" t="s">
        <v>23</v>
      </c>
      <c r="C41" s="8">
        <v>554</v>
      </c>
      <c r="D41" s="8">
        <v>0</v>
      </c>
      <c r="E41" s="8">
        <v>184</v>
      </c>
      <c r="F41" s="19">
        <f t="shared" si="5"/>
        <v>738</v>
      </c>
      <c r="G41" s="9">
        <v>0</v>
      </c>
      <c r="H41" s="9">
        <v>0</v>
      </c>
      <c r="I41" s="15">
        <f t="shared" si="6"/>
        <v>738</v>
      </c>
      <c r="J41" s="22">
        <v>0</v>
      </c>
      <c r="K41" s="26" t="s">
        <v>109</v>
      </c>
    </row>
    <row r="42" spans="1:11" x14ac:dyDescent="0.2">
      <c r="A42" s="3" t="s">
        <v>91</v>
      </c>
      <c r="B42" s="85" t="s">
        <v>24</v>
      </c>
      <c r="C42" s="6">
        <v>254</v>
      </c>
      <c r="D42" s="6">
        <v>0</v>
      </c>
      <c r="E42" s="6">
        <v>82</v>
      </c>
      <c r="F42" s="18">
        <f t="shared" si="5"/>
        <v>336</v>
      </c>
      <c r="G42" s="7">
        <v>0</v>
      </c>
      <c r="H42" s="7">
        <v>0</v>
      </c>
      <c r="I42" s="14">
        <f>SUM(F42:H42)</f>
        <v>336</v>
      </c>
      <c r="J42" s="22">
        <f>+(F42/15)+(G42/12)</f>
        <v>22.4</v>
      </c>
      <c r="K42" s="26" t="s">
        <v>109</v>
      </c>
    </row>
    <row r="43" spans="1:11" x14ac:dyDescent="0.2">
      <c r="A43" s="3"/>
      <c r="B43" s="85" t="s">
        <v>181</v>
      </c>
      <c r="C43" s="6">
        <v>0</v>
      </c>
      <c r="D43" s="6">
        <v>0</v>
      </c>
      <c r="E43" s="6">
        <v>0</v>
      </c>
      <c r="F43" s="18">
        <f t="shared" si="5"/>
        <v>0</v>
      </c>
      <c r="G43" s="7">
        <v>3</v>
      </c>
      <c r="H43" s="7">
        <v>0</v>
      </c>
      <c r="I43" s="14">
        <f>SUM(F43:H43)</f>
        <v>3</v>
      </c>
      <c r="J43" s="22">
        <f>+(F43/15)+(G43/12)</f>
        <v>0.25</v>
      </c>
    </row>
    <row r="44" spans="1:11" x14ac:dyDescent="0.2">
      <c r="A44" s="3"/>
      <c r="B44" s="85" t="s">
        <v>123</v>
      </c>
      <c r="C44" s="6">
        <v>72</v>
      </c>
      <c r="D44" s="6">
        <v>0</v>
      </c>
      <c r="E44" s="6">
        <v>42</v>
      </c>
      <c r="F44" s="18">
        <f t="shared" si="5"/>
        <v>114</v>
      </c>
      <c r="G44" s="7">
        <v>0</v>
      </c>
      <c r="H44" s="7">
        <v>0</v>
      </c>
      <c r="I44" s="14">
        <f t="shared" si="6"/>
        <v>114</v>
      </c>
      <c r="J44" s="22">
        <f t="shared" si="7"/>
        <v>7.6</v>
      </c>
    </row>
    <row r="45" spans="1:11" x14ac:dyDescent="0.2">
      <c r="A45" s="3"/>
      <c r="B45" s="85" t="s">
        <v>172</v>
      </c>
      <c r="C45" s="6">
        <v>21</v>
      </c>
      <c r="D45" s="6">
        <v>0</v>
      </c>
      <c r="E45" s="6">
        <v>0</v>
      </c>
      <c r="F45" s="18">
        <f t="shared" si="5"/>
        <v>21</v>
      </c>
      <c r="G45" s="7">
        <v>0</v>
      </c>
      <c r="H45" s="7">
        <v>0</v>
      </c>
      <c r="I45" s="14">
        <f t="shared" si="6"/>
        <v>21</v>
      </c>
      <c r="J45" s="22">
        <f t="shared" si="7"/>
        <v>1.4</v>
      </c>
    </row>
    <row r="46" spans="1:11" x14ac:dyDescent="0.2">
      <c r="A46" s="4"/>
      <c r="B46" s="86" t="s">
        <v>159</v>
      </c>
      <c r="C46" s="8">
        <v>138</v>
      </c>
      <c r="D46" s="8">
        <v>0</v>
      </c>
      <c r="E46" s="8">
        <v>68</v>
      </c>
      <c r="F46" s="19">
        <f t="shared" si="5"/>
        <v>206</v>
      </c>
      <c r="G46" s="9">
        <v>4</v>
      </c>
      <c r="H46" s="9">
        <v>0</v>
      </c>
      <c r="I46" s="15">
        <f t="shared" si="6"/>
        <v>210</v>
      </c>
      <c r="J46" s="22">
        <f t="shared" si="7"/>
        <v>14.066666666666666</v>
      </c>
    </row>
    <row r="47" spans="1:11" x14ac:dyDescent="0.2">
      <c r="A47" s="3" t="s">
        <v>76</v>
      </c>
      <c r="B47" s="85" t="s">
        <v>25</v>
      </c>
      <c r="C47" s="6">
        <v>540</v>
      </c>
      <c r="D47" s="6">
        <f>212+72</f>
        <v>284</v>
      </c>
      <c r="E47" s="6">
        <v>278</v>
      </c>
      <c r="F47" s="18">
        <f t="shared" si="5"/>
        <v>1102</v>
      </c>
      <c r="G47" s="7">
        <v>0</v>
      </c>
      <c r="H47" s="7">
        <v>0</v>
      </c>
      <c r="I47" s="14">
        <f t="shared" si="6"/>
        <v>1102</v>
      </c>
      <c r="J47" s="22">
        <f t="shared" si="7"/>
        <v>73.466666666666669</v>
      </c>
      <c r="K47" s="26" t="s">
        <v>109</v>
      </c>
    </row>
    <row r="48" spans="1:11" x14ac:dyDescent="0.2">
      <c r="A48" s="3" t="s">
        <v>85</v>
      </c>
      <c r="B48" s="85" t="s">
        <v>28</v>
      </c>
      <c r="C48" s="6">
        <v>824</v>
      </c>
      <c r="D48" s="6">
        <v>72</v>
      </c>
      <c r="E48" s="6">
        <v>536</v>
      </c>
      <c r="F48" s="18">
        <f t="shared" si="5"/>
        <v>1432</v>
      </c>
      <c r="G48" s="7">
        <v>0</v>
      </c>
      <c r="H48" s="7">
        <v>0</v>
      </c>
      <c r="I48" s="14">
        <f t="shared" si="6"/>
        <v>1432</v>
      </c>
      <c r="J48" s="22">
        <f t="shared" si="7"/>
        <v>95.466666666666669</v>
      </c>
      <c r="K48" s="26" t="s">
        <v>109</v>
      </c>
    </row>
    <row r="49" spans="1:12" x14ac:dyDescent="0.2">
      <c r="A49" s="3" t="s">
        <v>80</v>
      </c>
      <c r="B49" s="85" t="s">
        <v>29</v>
      </c>
      <c r="C49" s="6">
        <v>2688</v>
      </c>
      <c r="D49" s="6">
        <v>288</v>
      </c>
      <c r="E49" s="6">
        <v>2496</v>
      </c>
      <c r="F49" s="18">
        <f t="shared" si="5"/>
        <v>5472</v>
      </c>
      <c r="G49" s="7">
        <v>0</v>
      </c>
      <c r="H49" s="7">
        <v>0</v>
      </c>
      <c r="I49" s="14">
        <f t="shared" si="6"/>
        <v>5472</v>
      </c>
      <c r="J49" s="135"/>
      <c r="K49" s="26" t="s">
        <v>109</v>
      </c>
    </row>
    <row r="50" spans="1:12" hidden="1" x14ac:dyDescent="0.2">
      <c r="A50" s="3" t="s">
        <v>66</v>
      </c>
      <c r="B50" s="85" t="s">
        <v>31</v>
      </c>
      <c r="C50" s="6"/>
      <c r="D50" s="6"/>
      <c r="E50" s="6"/>
      <c r="F50" s="18">
        <f t="shared" si="5"/>
        <v>0</v>
      </c>
      <c r="G50" s="7"/>
      <c r="H50" s="7">
        <v>0</v>
      </c>
      <c r="I50" s="14">
        <f t="shared" si="6"/>
        <v>0</v>
      </c>
      <c r="J50" s="22">
        <f t="shared" si="7"/>
        <v>0</v>
      </c>
      <c r="K50" s="26" t="s">
        <v>109</v>
      </c>
    </row>
    <row r="51" spans="1:12" ht="12.75" hidden="1" customHeight="1" x14ac:dyDescent="0.2">
      <c r="A51" s="3" t="s">
        <v>102</v>
      </c>
      <c r="B51" s="85" t="s">
        <v>33</v>
      </c>
      <c r="C51" s="6"/>
      <c r="D51" s="6"/>
      <c r="E51" s="6"/>
      <c r="F51" s="18">
        <f t="shared" si="5"/>
        <v>0</v>
      </c>
      <c r="G51" s="7"/>
      <c r="H51" s="7">
        <v>0</v>
      </c>
      <c r="I51" s="14">
        <f t="shared" si="6"/>
        <v>0</v>
      </c>
      <c r="J51" s="22">
        <f t="shared" si="7"/>
        <v>0</v>
      </c>
      <c r="K51" s="26" t="s">
        <v>109</v>
      </c>
    </row>
    <row r="52" spans="1:12" x14ac:dyDescent="0.2">
      <c r="A52" s="4" t="s">
        <v>86</v>
      </c>
      <c r="B52" s="86" t="s">
        <v>34</v>
      </c>
      <c r="C52" s="8">
        <v>1288</v>
      </c>
      <c r="D52" s="8">
        <v>0</v>
      </c>
      <c r="E52" s="8">
        <v>494</v>
      </c>
      <c r="F52" s="19">
        <f t="shared" si="5"/>
        <v>1782</v>
      </c>
      <c r="G52" s="9">
        <v>0</v>
      </c>
      <c r="H52" s="9">
        <v>0</v>
      </c>
      <c r="I52" s="15">
        <f t="shared" si="6"/>
        <v>1782</v>
      </c>
      <c r="J52" s="22">
        <f t="shared" si="7"/>
        <v>118.8</v>
      </c>
      <c r="K52" s="26" t="s">
        <v>109</v>
      </c>
    </row>
    <row r="53" spans="1:12" x14ac:dyDescent="0.2">
      <c r="A53" s="3" t="s">
        <v>69</v>
      </c>
      <c r="B53" s="85" t="s">
        <v>35</v>
      </c>
      <c r="C53" s="6">
        <v>672</v>
      </c>
      <c r="D53" s="6">
        <v>0</v>
      </c>
      <c r="E53" s="6">
        <v>240</v>
      </c>
      <c r="F53" s="18">
        <f t="shared" si="5"/>
        <v>912</v>
      </c>
      <c r="G53" s="7">
        <v>0</v>
      </c>
      <c r="H53" s="7">
        <v>0</v>
      </c>
      <c r="I53" s="14">
        <f t="shared" si="6"/>
        <v>912</v>
      </c>
      <c r="J53" s="22">
        <f t="shared" si="7"/>
        <v>60.8</v>
      </c>
      <c r="K53" s="26" t="s">
        <v>109</v>
      </c>
    </row>
    <row r="54" spans="1:12" x14ac:dyDescent="0.2">
      <c r="A54" s="27" t="s">
        <v>88</v>
      </c>
      <c r="B54" s="86" t="s">
        <v>45</v>
      </c>
      <c r="C54" s="8">
        <v>304</v>
      </c>
      <c r="D54" s="8">
        <v>0</v>
      </c>
      <c r="E54" s="8">
        <v>181</v>
      </c>
      <c r="F54" s="19">
        <f t="shared" si="5"/>
        <v>485</v>
      </c>
      <c r="G54" s="9">
        <v>0</v>
      </c>
      <c r="H54" s="9">
        <v>0</v>
      </c>
      <c r="I54" s="15">
        <f t="shared" si="6"/>
        <v>485</v>
      </c>
      <c r="J54" s="22">
        <f t="shared" si="7"/>
        <v>32.333333333333336</v>
      </c>
      <c r="K54" s="26" t="s">
        <v>109</v>
      </c>
    </row>
    <row r="55" spans="1:12" ht="12.75" customHeight="1" x14ac:dyDescent="0.2">
      <c r="A55" s="98" t="s">
        <v>113</v>
      </c>
      <c r="B55" s="99"/>
      <c r="C55" s="65">
        <f>SUM(C21:C54)</f>
        <v>22294</v>
      </c>
      <c r="D55" s="65">
        <f t="shared" ref="D55:I55" si="8">SUM(D21:D54)</f>
        <v>2340</v>
      </c>
      <c r="E55" s="65">
        <f t="shared" si="8"/>
        <v>10786</v>
      </c>
      <c r="F55" s="66">
        <f t="shared" si="8"/>
        <v>35420</v>
      </c>
      <c r="G55" s="65">
        <f t="shared" si="8"/>
        <v>524</v>
      </c>
      <c r="H55" s="65">
        <f t="shared" si="8"/>
        <v>0</v>
      </c>
      <c r="I55" s="67">
        <f t="shared" si="8"/>
        <v>35944</v>
      </c>
      <c r="J55" s="22"/>
      <c r="L55" s="117"/>
    </row>
    <row r="56" spans="1:12" x14ac:dyDescent="0.2">
      <c r="A56" s="100" t="s">
        <v>114</v>
      </c>
      <c r="B56" s="101"/>
      <c r="C56" s="102"/>
      <c r="D56" s="102"/>
      <c r="E56" s="102"/>
      <c r="F56" s="102"/>
      <c r="G56" s="102"/>
      <c r="H56" s="102"/>
      <c r="I56" s="103"/>
      <c r="J56" s="22">
        <f>+(F8/15)+(G8/12)</f>
        <v>21.55</v>
      </c>
    </row>
    <row r="57" spans="1:12" x14ac:dyDescent="0.2">
      <c r="A57" s="31" t="s">
        <v>72</v>
      </c>
      <c r="B57" s="84" t="s">
        <v>6</v>
      </c>
      <c r="C57" s="5">
        <v>5345</v>
      </c>
      <c r="D57" s="5">
        <f>144+72</f>
        <v>216</v>
      </c>
      <c r="E57" s="5">
        <v>985</v>
      </c>
      <c r="F57" s="17">
        <f t="shared" ref="F57:F67" si="9">+E57+D57+C57</f>
        <v>6546</v>
      </c>
      <c r="G57" s="5">
        <v>90</v>
      </c>
      <c r="H57" s="5">
        <v>0</v>
      </c>
      <c r="I57" s="13">
        <f t="shared" ref="I57:I67" si="10">SUM(F57:H57)</f>
        <v>6636</v>
      </c>
      <c r="J57" s="22">
        <f>+(F12/15)+(G12/12)</f>
        <v>21.133333333333333</v>
      </c>
      <c r="K57" s="26" t="s">
        <v>110</v>
      </c>
    </row>
    <row r="58" spans="1:12" x14ac:dyDescent="0.2">
      <c r="A58" s="3" t="s">
        <v>77</v>
      </c>
      <c r="B58" s="85" t="s">
        <v>8</v>
      </c>
      <c r="C58" s="6">
        <v>2339</v>
      </c>
      <c r="D58" s="6">
        <v>0</v>
      </c>
      <c r="E58" s="6">
        <v>242</v>
      </c>
      <c r="F58" s="18">
        <f t="shared" si="9"/>
        <v>2581</v>
      </c>
      <c r="G58" s="7">
        <v>0</v>
      </c>
      <c r="H58" s="7">
        <v>0</v>
      </c>
      <c r="I58" s="14">
        <f t="shared" si="10"/>
        <v>2581</v>
      </c>
      <c r="J58" s="22">
        <f>+(F59/15)+(G59/12)</f>
        <v>113.13333333333334</v>
      </c>
      <c r="K58" s="26" t="s">
        <v>110</v>
      </c>
    </row>
    <row r="59" spans="1:12" x14ac:dyDescent="0.2">
      <c r="A59" s="3" t="s">
        <v>103</v>
      </c>
      <c r="B59" s="85" t="s">
        <v>9</v>
      </c>
      <c r="C59" s="6">
        <v>948</v>
      </c>
      <c r="D59" s="6">
        <v>0</v>
      </c>
      <c r="E59" s="6">
        <v>749</v>
      </c>
      <c r="F59" s="18">
        <f t="shared" si="9"/>
        <v>1697</v>
      </c>
      <c r="G59" s="7">
        <v>0</v>
      </c>
      <c r="H59" s="7">
        <v>0</v>
      </c>
      <c r="I59" s="14">
        <f t="shared" si="10"/>
        <v>1697</v>
      </c>
      <c r="J59" s="22">
        <f>+(F62/15)+(G62/12)</f>
        <v>188.7</v>
      </c>
      <c r="K59" s="26" t="s">
        <v>110</v>
      </c>
    </row>
    <row r="60" spans="1:12" x14ac:dyDescent="0.2">
      <c r="A60" s="134">
        <v>30.700099999999999</v>
      </c>
      <c r="B60" s="86" t="s">
        <v>162</v>
      </c>
      <c r="C60" s="8">
        <v>0</v>
      </c>
      <c r="D60" s="8">
        <v>0</v>
      </c>
      <c r="E60" s="8">
        <v>39</v>
      </c>
      <c r="F60" s="19">
        <f t="shared" si="9"/>
        <v>39</v>
      </c>
      <c r="G60" s="9">
        <v>0</v>
      </c>
      <c r="H60" s="9">
        <v>0</v>
      </c>
      <c r="I60" s="15">
        <f t="shared" si="10"/>
        <v>39</v>
      </c>
      <c r="J60" s="22"/>
    </row>
    <row r="61" spans="1:12" hidden="1" x14ac:dyDescent="0.2">
      <c r="A61" s="21">
        <v>26.130099999999999</v>
      </c>
      <c r="B61" s="85" t="s">
        <v>121</v>
      </c>
      <c r="C61" s="6"/>
      <c r="D61" s="6"/>
      <c r="E61" s="6"/>
      <c r="F61" s="18">
        <f t="shared" si="9"/>
        <v>0</v>
      </c>
      <c r="G61" s="7">
        <v>0</v>
      </c>
      <c r="H61" s="7">
        <v>0</v>
      </c>
      <c r="I61" s="14">
        <f t="shared" si="10"/>
        <v>0</v>
      </c>
      <c r="J61" s="22"/>
    </row>
    <row r="62" spans="1:12" x14ac:dyDescent="0.2">
      <c r="A62" s="3" t="s">
        <v>84</v>
      </c>
      <c r="B62" s="85" t="s">
        <v>15</v>
      </c>
      <c r="C62" s="6">
        <v>2117</v>
      </c>
      <c r="D62" s="6">
        <f>72+72</f>
        <v>144</v>
      </c>
      <c r="E62" s="6">
        <v>487</v>
      </c>
      <c r="F62" s="18">
        <f t="shared" si="9"/>
        <v>2748</v>
      </c>
      <c r="G62" s="7">
        <v>66</v>
      </c>
      <c r="H62" s="7">
        <v>0</v>
      </c>
      <c r="I62" s="14">
        <f t="shared" si="10"/>
        <v>2814</v>
      </c>
      <c r="J62" s="22">
        <f t="shared" ref="J62" si="11">+(F64/15)+(G64/12)</f>
        <v>374.91666666666669</v>
      </c>
      <c r="K62" s="26" t="s">
        <v>110</v>
      </c>
    </row>
    <row r="63" spans="1:12" x14ac:dyDescent="0.2">
      <c r="A63" s="3" t="s">
        <v>78</v>
      </c>
      <c r="B63" s="85" t="s">
        <v>16</v>
      </c>
      <c r="C63" s="6">
        <v>779</v>
      </c>
      <c r="D63" s="6">
        <v>0</v>
      </c>
      <c r="E63" s="6">
        <v>84</v>
      </c>
      <c r="F63" s="18">
        <f t="shared" si="9"/>
        <v>863</v>
      </c>
      <c r="G63" s="7">
        <v>0</v>
      </c>
      <c r="H63" s="7">
        <v>0</v>
      </c>
      <c r="I63" s="14">
        <f t="shared" si="10"/>
        <v>863</v>
      </c>
      <c r="J63" s="22">
        <f>+(F16/15)+(G16/12)</f>
        <v>178.05</v>
      </c>
      <c r="K63" s="26" t="s">
        <v>110</v>
      </c>
    </row>
    <row r="64" spans="1:12" x14ac:dyDescent="0.2">
      <c r="A64" s="3" t="s">
        <v>73</v>
      </c>
      <c r="B64" s="85" t="s">
        <v>20</v>
      </c>
      <c r="C64" s="6">
        <v>5042</v>
      </c>
      <c r="D64" s="6">
        <v>0</v>
      </c>
      <c r="E64" s="6">
        <v>563</v>
      </c>
      <c r="F64" s="18">
        <f t="shared" si="9"/>
        <v>5605</v>
      </c>
      <c r="G64" s="7">
        <v>15</v>
      </c>
      <c r="H64" s="7">
        <v>0</v>
      </c>
      <c r="I64" s="14">
        <f t="shared" si="10"/>
        <v>5620</v>
      </c>
      <c r="J64" s="22">
        <f>+(F65/15)+(G65/12)</f>
        <v>78.599999999999994</v>
      </c>
      <c r="K64" s="26" t="s">
        <v>110</v>
      </c>
    </row>
    <row r="65" spans="1:13" x14ac:dyDescent="0.2">
      <c r="A65" s="4" t="s">
        <v>79</v>
      </c>
      <c r="B65" s="86" t="s">
        <v>27</v>
      </c>
      <c r="C65" s="8">
        <v>982</v>
      </c>
      <c r="D65" s="8">
        <v>0</v>
      </c>
      <c r="E65" s="8">
        <v>197</v>
      </c>
      <c r="F65" s="19">
        <f t="shared" si="9"/>
        <v>1179</v>
      </c>
      <c r="G65" s="9">
        <v>0</v>
      </c>
      <c r="H65" s="9">
        <v>0</v>
      </c>
      <c r="I65" s="15">
        <f t="shared" si="10"/>
        <v>1179</v>
      </c>
      <c r="J65" s="22">
        <f>+(F17/15)+(G17/12)</f>
        <v>567.2833333333333</v>
      </c>
      <c r="K65" s="26" t="s">
        <v>110</v>
      </c>
    </row>
    <row r="66" spans="1:13" x14ac:dyDescent="0.2">
      <c r="A66" s="3" t="s">
        <v>64</v>
      </c>
      <c r="B66" s="85" t="s">
        <v>182</v>
      </c>
      <c r="C66" s="6">
        <v>99</v>
      </c>
      <c r="D66" s="6">
        <v>0</v>
      </c>
      <c r="E66" s="6">
        <v>3</v>
      </c>
      <c r="F66" s="18">
        <f t="shared" si="9"/>
        <v>102</v>
      </c>
      <c r="G66" s="7">
        <v>0</v>
      </c>
      <c r="H66" s="7">
        <v>0</v>
      </c>
      <c r="I66" s="14">
        <f>SUM(F66:H66)</f>
        <v>102</v>
      </c>
      <c r="J66" s="22"/>
      <c r="K66" s="26" t="s">
        <v>110</v>
      </c>
    </row>
    <row r="67" spans="1:13" x14ac:dyDescent="0.2">
      <c r="A67" s="4" t="s">
        <v>151</v>
      </c>
      <c r="B67" s="86" t="s">
        <v>135</v>
      </c>
      <c r="C67" s="8">
        <v>328</v>
      </c>
      <c r="D67" s="8">
        <v>0</v>
      </c>
      <c r="E67" s="8">
        <v>85</v>
      </c>
      <c r="F67" s="19">
        <f t="shared" si="9"/>
        <v>413</v>
      </c>
      <c r="G67" s="9">
        <v>0</v>
      </c>
      <c r="H67" s="9">
        <v>0</v>
      </c>
      <c r="I67" s="15">
        <f t="shared" si="10"/>
        <v>413</v>
      </c>
      <c r="J67" s="22"/>
    </row>
    <row r="68" spans="1:13" x14ac:dyDescent="0.2">
      <c r="A68" s="104" t="s">
        <v>115</v>
      </c>
      <c r="B68" s="105"/>
      <c r="C68" s="35">
        <f>SUM(C57:C67)</f>
        <v>17979</v>
      </c>
      <c r="D68" s="35">
        <f>SUM(D57:D67)</f>
        <v>360</v>
      </c>
      <c r="E68" s="35">
        <f t="shared" ref="E68:I68" si="12">SUM(E57:E67)</f>
        <v>3434</v>
      </c>
      <c r="F68" s="35">
        <f t="shared" si="12"/>
        <v>21773</v>
      </c>
      <c r="G68" s="36">
        <f t="shared" si="12"/>
        <v>171</v>
      </c>
      <c r="H68" s="36">
        <f t="shared" si="12"/>
        <v>0</v>
      </c>
      <c r="I68" s="37">
        <f t="shared" si="12"/>
        <v>21944</v>
      </c>
      <c r="J68" s="22">
        <f>+(F71/15)+(G71/12)</f>
        <v>19.666666666666668</v>
      </c>
      <c r="L68" s="117"/>
    </row>
    <row r="69" spans="1:13" x14ac:dyDescent="0.2">
      <c r="A69" s="106" t="s">
        <v>116</v>
      </c>
      <c r="B69" s="107"/>
      <c r="C69" s="108"/>
      <c r="D69" s="108"/>
      <c r="E69" s="108"/>
      <c r="F69" s="108"/>
      <c r="G69" s="108"/>
      <c r="H69" s="108"/>
      <c r="I69" s="109"/>
      <c r="J69" s="22">
        <f>+(F72/15)+(G72/12)</f>
        <v>154.4</v>
      </c>
    </row>
    <row r="70" spans="1:13" x14ac:dyDescent="0.2">
      <c r="A70" s="3" t="s">
        <v>53</v>
      </c>
      <c r="B70" s="85" t="s">
        <v>3</v>
      </c>
      <c r="C70" s="6">
        <v>1878</v>
      </c>
      <c r="D70" s="6">
        <v>0</v>
      </c>
      <c r="E70" s="6">
        <v>1362</v>
      </c>
      <c r="F70" s="18">
        <f t="shared" ref="F70:F77" si="13">+E70+D70+C70</f>
        <v>3240</v>
      </c>
      <c r="G70" s="6">
        <v>129</v>
      </c>
      <c r="H70" s="6">
        <v>0</v>
      </c>
      <c r="I70" s="14">
        <f t="shared" ref="I70:I77" si="14">SUM(F70:H70)</f>
        <v>3369</v>
      </c>
      <c r="J70" s="22">
        <f>+(F74/15)+(G74/12)</f>
        <v>213.2</v>
      </c>
      <c r="K70" s="26" t="s">
        <v>108</v>
      </c>
    </row>
    <row r="71" spans="1:13" x14ac:dyDescent="0.2">
      <c r="A71" s="3" t="s">
        <v>96</v>
      </c>
      <c r="B71" s="85" t="s">
        <v>7</v>
      </c>
      <c r="C71" s="6">
        <v>295</v>
      </c>
      <c r="D71" s="6">
        <v>0</v>
      </c>
      <c r="E71" s="6">
        <v>0</v>
      </c>
      <c r="F71" s="18">
        <f t="shared" si="13"/>
        <v>295</v>
      </c>
      <c r="G71" s="6">
        <v>0</v>
      </c>
      <c r="H71" s="6">
        <v>0</v>
      </c>
      <c r="I71" s="14">
        <f t="shared" si="14"/>
        <v>295</v>
      </c>
      <c r="J71" s="22">
        <f>+(F76/15)+(G76/12)</f>
        <v>136.75</v>
      </c>
      <c r="K71" s="26" t="s">
        <v>108</v>
      </c>
    </row>
    <row r="72" spans="1:13" x14ac:dyDescent="0.2">
      <c r="A72" s="3" t="s">
        <v>83</v>
      </c>
      <c r="B72" s="85" t="s">
        <v>11</v>
      </c>
      <c r="C72" s="6">
        <v>1794</v>
      </c>
      <c r="D72" s="6">
        <v>72</v>
      </c>
      <c r="E72" s="6">
        <v>300</v>
      </c>
      <c r="F72" s="18">
        <f t="shared" si="13"/>
        <v>2166</v>
      </c>
      <c r="G72" s="7">
        <v>120</v>
      </c>
      <c r="H72" s="7">
        <v>0</v>
      </c>
      <c r="I72" s="14">
        <f t="shared" si="14"/>
        <v>2286</v>
      </c>
      <c r="J72" s="22">
        <f>+(F77/15)+(G77/12)</f>
        <v>147.1</v>
      </c>
      <c r="K72" s="26" t="s">
        <v>108</v>
      </c>
    </row>
    <row r="73" spans="1:13" x14ac:dyDescent="0.2">
      <c r="A73" s="4" t="s">
        <v>98</v>
      </c>
      <c r="B73" s="86" t="s">
        <v>46</v>
      </c>
      <c r="C73" s="8">
        <v>988</v>
      </c>
      <c r="D73" s="8">
        <v>0</v>
      </c>
      <c r="E73" s="8">
        <v>1227</v>
      </c>
      <c r="F73" s="19">
        <f t="shared" si="13"/>
        <v>2215</v>
      </c>
      <c r="G73" s="9">
        <v>18</v>
      </c>
      <c r="H73" s="9">
        <v>0</v>
      </c>
      <c r="I73" s="15">
        <f t="shared" si="14"/>
        <v>2233</v>
      </c>
      <c r="J73" s="22"/>
      <c r="K73" s="26" t="s">
        <v>108</v>
      </c>
      <c r="M73" s="110"/>
    </row>
    <row r="74" spans="1:13" x14ac:dyDescent="0.2">
      <c r="A74" s="3" t="s">
        <v>56</v>
      </c>
      <c r="B74" s="85" t="s">
        <v>51</v>
      </c>
      <c r="C74" s="6">
        <v>1669</v>
      </c>
      <c r="D74" s="6">
        <v>140</v>
      </c>
      <c r="E74" s="6">
        <v>1239</v>
      </c>
      <c r="F74" s="18">
        <f t="shared" si="13"/>
        <v>3048</v>
      </c>
      <c r="G74" s="7">
        <v>120</v>
      </c>
      <c r="H74" s="7">
        <v>0</v>
      </c>
      <c r="I74" s="14">
        <f t="shared" si="14"/>
        <v>3168</v>
      </c>
      <c r="J74" s="22">
        <f>+(F81/15)+(G81/12)</f>
        <v>42.2</v>
      </c>
      <c r="K74" s="26" t="s">
        <v>108</v>
      </c>
      <c r="M74" s="110"/>
    </row>
    <row r="75" spans="1:13" hidden="1" x14ac:dyDescent="0.2">
      <c r="A75" s="3" t="s">
        <v>152</v>
      </c>
      <c r="B75" s="85" t="s">
        <v>124</v>
      </c>
      <c r="C75" s="6"/>
      <c r="D75" s="6"/>
      <c r="E75" s="6"/>
      <c r="F75" s="18">
        <f t="shared" si="13"/>
        <v>0</v>
      </c>
      <c r="G75" s="7"/>
      <c r="H75" s="7">
        <v>0</v>
      </c>
      <c r="I75" s="14">
        <f t="shared" si="14"/>
        <v>0</v>
      </c>
      <c r="J75" s="22"/>
      <c r="M75" s="110"/>
    </row>
    <row r="76" spans="1:13" x14ac:dyDescent="0.2">
      <c r="A76" s="3" t="s">
        <v>96</v>
      </c>
      <c r="B76" s="85" t="s">
        <v>48</v>
      </c>
      <c r="C76" s="6">
        <v>0</v>
      </c>
      <c r="D76" s="6">
        <v>0</v>
      </c>
      <c r="E76" s="6">
        <v>1935</v>
      </c>
      <c r="F76" s="18">
        <f t="shared" si="13"/>
        <v>1935</v>
      </c>
      <c r="G76" s="7">
        <v>93</v>
      </c>
      <c r="H76" s="7">
        <v>0</v>
      </c>
      <c r="I76" s="14">
        <f t="shared" si="14"/>
        <v>2028</v>
      </c>
      <c r="J76" s="22">
        <f>+(F82/15)+(G82/12)</f>
        <v>34.93333333333333</v>
      </c>
      <c r="K76" s="26" t="s">
        <v>108</v>
      </c>
      <c r="M76" s="110"/>
    </row>
    <row r="77" spans="1:13" x14ac:dyDescent="0.2">
      <c r="A77" s="4" t="s">
        <v>97</v>
      </c>
      <c r="B77" s="86" t="s">
        <v>47</v>
      </c>
      <c r="C77" s="8">
        <v>0</v>
      </c>
      <c r="D77" s="8">
        <v>0</v>
      </c>
      <c r="E77" s="8">
        <v>2079</v>
      </c>
      <c r="F77" s="19">
        <f t="shared" si="13"/>
        <v>2079</v>
      </c>
      <c r="G77" s="9">
        <v>102</v>
      </c>
      <c r="H77" s="9">
        <v>0</v>
      </c>
      <c r="I77" s="15">
        <f t="shared" si="14"/>
        <v>2181</v>
      </c>
      <c r="J77" s="22">
        <f>+(F84/15)+(G84/12)</f>
        <v>161.66666666666666</v>
      </c>
      <c r="K77" s="26" t="s">
        <v>108</v>
      </c>
    </row>
    <row r="78" spans="1:13" x14ac:dyDescent="0.2">
      <c r="A78" s="111" t="s">
        <v>117</v>
      </c>
      <c r="B78" s="112"/>
      <c r="C78" s="32">
        <f>SUM(C70:C77)</f>
        <v>6624</v>
      </c>
      <c r="D78" s="32">
        <f>SUM(D70:D77)</f>
        <v>212</v>
      </c>
      <c r="E78" s="32">
        <f>SUM(E70:E77)</f>
        <v>8142</v>
      </c>
      <c r="F78" s="32">
        <f>SUM(F70:F77)</f>
        <v>14978</v>
      </c>
      <c r="G78" s="33">
        <f>SUM(G70:G77)</f>
        <v>582</v>
      </c>
      <c r="H78" s="33">
        <f t="shared" ref="H78:I78" si="15">SUM(H70:H77)</f>
        <v>0</v>
      </c>
      <c r="I78" s="34">
        <f t="shared" si="15"/>
        <v>15560</v>
      </c>
      <c r="J78" s="22" t="e">
        <f>+(#REF!/15)+(#REF!/12)</f>
        <v>#REF!</v>
      </c>
      <c r="L78" s="117"/>
    </row>
    <row r="79" spans="1:13" ht="12.75" customHeight="1" x14ac:dyDescent="0.2">
      <c r="A79" s="113" t="s">
        <v>138</v>
      </c>
      <c r="B79" s="114"/>
      <c r="C79" s="115"/>
      <c r="D79" s="115"/>
      <c r="E79" s="115"/>
      <c r="F79" s="115"/>
      <c r="G79" s="115"/>
      <c r="H79" s="115"/>
      <c r="I79" s="116"/>
      <c r="J79" s="22">
        <f>+(F86/15)+(G86/12)</f>
        <v>26.566666666666666</v>
      </c>
    </row>
    <row r="80" spans="1:13" x14ac:dyDescent="0.2">
      <c r="A80" s="3" t="s">
        <v>129</v>
      </c>
      <c r="B80" s="85" t="s">
        <v>176</v>
      </c>
      <c r="C80" s="6">
        <v>0</v>
      </c>
      <c r="D80" s="6">
        <v>0</v>
      </c>
      <c r="E80" s="6">
        <v>0</v>
      </c>
      <c r="F80" s="18">
        <f t="shared" ref="F80:F92" si="16">+E80+D80+C80</f>
        <v>0</v>
      </c>
      <c r="G80" s="7">
        <v>0</v>
      </c>
      <c r="H80" s="7">
        <v>185</v>
      </c>
      <c r="I80" s="14">
        <f>SUM(F80:H80)</f>
        <v>185</v>
      </c>
      <c r="J80" s="22"/>
    </row>
    <row r="81" spans="1:11" x14ac:dyDescent="0.2">
      <c r="A81" s="3" t="s">
        <v>61</v>
      </c>
      <c r="B81" s="85" t="s">
        <v>144</v>
      </c>
      <c r="C81" s="6">
        <v>72</v>
      </c>
      <c r="D81" s="6">
        <v>0</v>
      </c>
      <c r="E81" s="6">
        <v>561</v>
      </c>
      <c r="F81" s="18">
        <f t="shared" si="16"/>
        <v>633</v>
      </c>
      <c r="G81" s="7">
        <v>0</v>
      </c>
      <c r="H81" s="7">
        <v>0</v>
      </c>
      <c r="I81" s="14">
        <f>SUM(F81:H81)</f>
        <v>633</v>
      </c>
      <c r="J81" s="22">
        <f>+(F91/15)+(G91/12)</f>
        <v>0.75</v>
      </c>
      <c r="K81" s="26" t="s">
        <v>111</v>
      </c>
    </row>
    <row r="82" spans="1:11" x14ac:dyDescent="0.2">
      <c r="A82" s="3"/>
      <c r="B82" s="85" t="s">
        <v>139</v>
      </c>
      <c r="C82" s="6">
        <v>524</v>
      </c>
      <c r="D82" s="6">
        <v>0</v>
      </c>
      <c r="E82" s="6">
        <v>0</v>
      </c>
      <c r="F82" s="18">
        <f t="shared" si="16"/>
        <v>524</v>
      </c>
      <c r="G82" s="7">
        <v>0</v>
      </c>
      <c r="H82" s="7">
        <v>0</v>
      </c>
      <c r="I82" s="14">
        <f>SUM(F82:H82)</f>
        <v>524</v>
      </c>
      <c r="J82" s="22">
        <f>+(F7/15)+(G7/12)</f>
        <v>140.46666666666667</v>
      </c>
      <c r="K82" s="26" t="s">
        <v>111</v>
      </c>
    </row>
    <row r="83" spans="1:11" x14ac:dyDescent="0.2">
      <c r="A83" s="4" t="s">
        <v>58</v>
      </c>
      <c r="B83" s="86" t="s">
        <v>107</v>
      </c>
      <c r="C83" s="8">
        <v>0</v>
      </c>
      <c r="D83" s="8">
        <v>0</v>
      </c>
      <c r="E83" s="8">
        <v>0</v>
      </c>
      <c r="F83" s="19">
        <f t="shared" si="16"/>
        <v>0</v>
      </c>
      <c r="G83" s="9">
        <v>177</v>
      </c>
      <c r="H83" s="9">
        <v>0</v>
      </c>
      <c r="I83" s="15">
        <f t="shared" ref="I83:I92" si="17">SUM(F83:H83)</f>
        <v>177</v>
      </c>
      <c r="J83" s="22"/>
    </row>
    <row r="84" spans="1:11" x14ac:dyDescent="0.2">
      <c r="A84" s="3" t="s">
        <v>59</v>
      </c>
      <c r="B84" s="85" t="s">
        <v>145</v>
      </c>
      <c r="C84" s="6">
        <v>276</v>
      </c>
      <c r="D84" s="6">
        <v>0</v>
      </c>
      <c r="E84" s="6">
        <v>2149</v>
      </c>
      <c r="F84" s="18">
        <f t="shared" si="16"/>
        <v>2425</v>
      </c>
      <c r="G84" s="7">
        <v>0</v>
      </c>
      <c r="H84" s="7">
        <v>0</v>
      </c>
      <c r="I84" s="14">
        <f t="shared" si="17"/>
        <v>2425</v>
      </c>
      <c r="J84" s="22">
        <f>+(F11/15)+(G11/12)</f>
        <v>6.8</v>
      </c>
      <c r="K84" s="26" t="s">
        <v>111</v>
      </c>
    </row>
    <row r="85" spans="1:11" hidden="1" x14ac:dyDescent="0.2">
      <c r="A85" s="3"/>
      <c r="B85" s="85" t="s">
        <v>125</v>
      </c>
      <c r="C85" s="6"/>
      <c r="D85" s="6"/>
      <c r="E85" s="6"/>
      <c r="F85" s="18">
        <f t="shared" si="16"/>
        <v>0</v>
      </c>
      <c r="G85" s="7"/>
      <c r="H85" s="7">
        <v>0</v>
      </c>
      <c r="I85" s="14">
        <f t="shared" si="17"/>
        <v>0</v>
      </c>
      <c r="J85" s="22">
        <f>+(F97/15)+(G97/12)</f>
        <v>0</v>
      </c>
      <c r="K85" s="26" t="s">
        <v>111</v>
      </c>
    </row>
    <row r="86" spans="1:11" x14ac:dyDescent="0.2">
      <c r="A86" s="3" t="s">
        <v>57</v>
      </c>
      <c r="B86" s="85" t="s">
        <v>160</v>
      </c>
      <c r="C86" s="6">
        <v>0</v>
      </c>
      <c r="D86" s="6">
        <v>140</v>
      </c>
      <c r="E86" s="6">
        <v>11</v>
      </c>
      <c r="F86" s="18">
        <f t="shared" si="16"/>
        <v>151</v>
      </c>
      <c r="G86" s="7">
        <v>198</v>
      </c>
      <c r="H86" s="7">
        <v>0</v>
      </c>
      <c r="I86" s="14">
        <f t="shared" si="17"/>
        <v>349</v>
      </c>
      <c r="J86" s="22"/>
    </row>
    <row r="87" spans="1:11" x14ac:dyDescent="0.2">
      <c r="A87" s="3" t="s">
        <v>60</v>
      </c>
      <c r="B87" s="85" t="s">
        <v>179</v>
      </c>
      <c r="C87" s="6">
        <v>0</v>
      </c>
      <c r="D87" s="6">
        <v>0</v>
      </c>
      <c r="E87" s="6">
        <v>0</v>
      </c>
      <c r="F87" s="18">
        <f t="shared" si="16"/>
        <v>0</v>
      </c>
      <c r="G87" s="7">
        <v>18</v>
      </c>
      <c r="H87" s="7">
        <v>0</v>
      </c>
      <c r="I87" s="14">
        <f t="shared" si="17"/>
        <v>18</v>
      </c>
      <c r="J87" s="22"/>
    </row>
    <row r="88" spans="1:11" x14ac:dyDescent="0.2">
      <c r="A88" s="60" t="s">
        <v>165</v>
      </c>
      <c r="B88" s="85" t="s">
        <v>140</v>
      </c>
      <c r="C88" s="44">
        <v>310</v>
      </c>
      <c r="D88" s="44">
        <v>0</v>
      </c>
      <c r="E88" s="44">
        <v>23</v>
      </c>
      <c r="F88" s="18">
        <f t="shared" si="16"/>
        <v>333</v>
      </c>
      <c r="G88" s="44">
        <v>0</v>
      </c>
      <c r="H88" s="44">
        <v>0</v>
      </c>
      <c r="I88" s="14">
        <f t="shared" si="17"/>
        <v>333</v>
      </c>
      <c r="J88" s="22">
        <f>+(F96/15)+(G96/12)</f>
        <v>14.266666666666667</v>
      </c>
      <c r="K88" s="26" t="s">
        <v>111</v>
      </c>
    </row>
    <row r="89" spans="1:11" ht="12" customHeight="1" x14ac:dyDescent="0.2">
      <c r="A89" s="38" t="s">
        <v>62</v>
      </c>
      <c r="B89" s="96" t="s">
        <v>26</v>
      </c>
      <c r="C89" s="39">
        <v>0</v>
      </c>
      <c r="D89" s="39">
        <v>0</v>
      </c>
      <c r="E89" s="39">
        <v>148</v>
      </c>
      <c r="F89" s="40">
        <f t="shared" si="16"/>
        <v>148</v>
      </c>
      <c r="G89" s="41">
        <v>0</v>
      </c>
      <c r="H89" s="41">
        <v>0</v>
      </c>
      <c r="I89" s="42">
        <f t="shared" si="17"/>
        <v>148</v>
      </c>
      <c r="J89" s="22">
        <f>+(F85/15)+(G85/12)</f>
        <v>0</v>
      </c>
      <c r="K89" s="26" t="s">
        <v>111</v>
      </c>
    </row>
    <row r="90" spans="1:11" x14ac:dyDescent="0.2">
      <c r="A90" s="3" t="s">
        <v>62</v>
      </c>
      <c r="B90" s="85" t="s">
        <v>177</v>
      </c>
      <c r="C90" s="6">
        <v>290</v>
      </c>
      <c r="D90" s="6">
        <v>0</v>
      </c>
      <c r="E90" s="6">
        <v>670</v>
      </c>
      <c r="F90" s="18">
        <f t="shared" si="16"/>
        <v>960</v>
      </c>
      <c r="G90" s="7">
        <v>0</v>
      </c>
      <c r="H90" s="7">
        <v>0</v>
      </c>
      <c r="I90" s="14">
        <f>SUM(F90:H90)</f>
        <v>960</v>
      </c>
      <c r="J90" s="22"/>
    </row>
    <row r="91" spans="1:11" x14ac:dyDescent="0.2">
      <c r="A91" s="3" t="s">
        <v>63</v>
      </c>
      <c r="B91" s="85" t="s">
        <v>146</v>
      </c>
      <c r="C91" s="6">
        <v>0</v>
      </c>
      <c r="D91" s="6">
        <v>0</v>
      </c>
      <c r="E91" s="6">
        <v>0</v>
      </c>
      <c r="F91" s="18">
        <f t="shared" si="16"/>
        <v>0</v>
      </c>
      <c r="G91" s="7">
        <v>9</v>
      </c>
      <c r="H91" s="7">
        <v>0</v>
      </c>
      <c r="I91" s="14">
        <f t="shared" si="17"/>
        <v>9</v>
      </c>
      <c r="J91" s="22"/>
      <c r="K91" s="26" t="s">
        <v>111</v>
      </c>
    </row>
    <row r="92" spans="1:11" x14ac:dyDescent="0.2">
      <c r="A92" s="133" t="s">
        <v>60</v>
      </c>
      <c r="B92" s="86" t="s">
        <v>147</v>
      </c>
      <c r="C92" s="8">
        <v>92</v>
      </c>
      <c r="D92" s="8">
        <v>0</v>
      </c>
      <c r="E92" s="8">
        <v>556</v>
      </c>
      <c r="F92" s="19">
        <f t="shared" si="16"/>
        <v>648</v>
      </c>
      <c r="G92" s="9">
        <v>0</v>
      </c>
      <c r="H92" s="9">
        <v>0</v>
      </c>
      <c r="I92" s="15">
        <f t="shared" si="17"/>
        <v>648</v>
      </c>
    </row>
    <row r="93" spans="1:11" ht="12.75" hidden="1" customHeight="1" x14ac:dyDescent="0.2">
      <c r="A93" s="24" t="s">
        <v>101</v>
      </c>
      <c r="B93" s="85" t="s">
        <v>32</v>
      </c>
      <c r="C93" s="6">
        <v>0</v>
      </c>
      <c r="D93" s="6"/>
      <c r="E93" s="6">
        <v>0</v>
      </c>
      <c r="F93" s="18">
        <f>C93+E93</f>
        <v>0</v>
      </c>
      <c r="G93" s="7">
        <v>0</v>
      </c>
      <c r="H93" s="7">
        <v>0</v>
      </c>
      <c r="I93" s="14">
        <f t="shared" ref="I93" si="18">SUM(F93:G93)</f>
        <v>0</v>
      </c>
      <c r="K93" s="26" t="s">
        <v>111</v>
      </c>
    </row>
    <row r="94" spans="1:11" ht="12.75" customHeight="1" x14ac:dyDescent="0.2">
      <c r="A94" s="118" t="s">
        <v>118</v>
      </c>
      <c r="B94" s="119"/>
      <c r="C94" s="68">
        <f>SUM(C80:C93)</f>
        <v>1564</v>
      </c>
      <c r="D94" s="68">
        <f t="shared" ref="D94:I94" si="19">SUM(D80:D93)</f>
        <v>140</v>
      </c>
      <c r="E94" s="68">
        <f t="shared" si="19"/>
        <v>4118</v>
      </c>
      <c r="F94" s="68">
        <f t="shared" si="19"/>
        <v>5822</v>
      </c>
      <c r="G94" s="68">
        <f t="shared" si="19"/>
        <v>402</v>
      </c>
      <c r="H94" s="68">
        <f t="shared" si="19"/>
        <v>185</v>
      </c>
      <c r="I94" s="69">
        <f t="shared" si="19"/>
        <v>6409</v>
      </c>
    </row>
    <row r="95" spans="1:11" hidden="1" x14ac:dyDescent="0.2">
      <c r="A95" s="3"/>
      <c r="B95" s="85" t="s">
        <v>112</v>
      </c>
      <c r="C95" s="6"/>
      <c r="D95" s="6"/>
      <c r="E95" s="6"/>
      <c r="F95" s="18">
        <f>C95+E95</f>
        <v>0</v>
      </c>
      <c r="G95" s="7"/>
      <c r="H95" s="7"/>
      <c r="I95" s="14">
        <f>SUM(F95:G95)</f>
        <v>0</v>
      </c>
    </row>
    <row r="96" spans="1:11" x14ac:dyDescent="0.2">
      <c r="A96" s="21" t="s">
        <v>71</v>
      </c>
      <c r="B96" s="85" t="s">
        <v>14</v>
      </c>
      <c r="C96" s="6">
        <f>51+147+4</f>
        <v>202</v>
      </c>
      <c r="D96" s="6">
        <v>0</v>
      </c>
      <c r="E96" s="6">
        <v>12</v>
      </c>
      <c r="F96" s="18">
        <f>+E96+D96+C96</f>
        <v>214</v>
      </c>
      <c r="G96" s="7"/>
      <c r="H96" s="7">
        <v>0</v>
      </c>
      <c r="I96" s="14">
        <f t="shared" ref="I96:I97" si="20">SUM(F96:H96)</f>
        <v>214</v>
      </c>
      <c r="J96" s="58"/>
    </row>
    <row r="97" spans="1:10" hidden="1" x14ac:dyDescent="0.2">
      <c r="A97" s="29" t="s">
        <v>120</v>
      </c>
      <c r="B97" s="120" t="s">
        <v>21</v>
      </c>
      <c r="C97" s="10">
        <v>0</v>
      </c>
      <c r="D97" s="10"/>
      <c r="E97" s="10">
        <v>0</v>
      </c>
      <c r="F97" s="20">
        <f t="shared" ref="F97" si="21">E97+C97</f>
        <v>0</v>
      </c>
      <c r="G97" s="11">
        <v>0</v>
      </c>
      <c r="H97" s="11">
        <v>0</v>
      </c>
      <c r="I97" s="16">
        <f t="shared" si="20"/>
        <v>0</v>
      </c>
      <c r="J97" s="58"/>
    </row>
    <row r="98" spans="1:10" x14ac:dyDescent="0.2">
      <c r="A98" s="121" t="s">
        <v>36</v>
      </c>
      <c r="B98" s="122"/>
      <c r="C98" s="70">
        <f>+C97+C96+C94+C78+C68+C55+C19+C18+C95</f>
        <v>54214</v>
      </c>
      <c r="D98" s="70">
        <f t="shared" ref="D98:I98" si="22">+D97+D96+D94+D78+D68+D55+D19+D18+D95</f>
        <v>3340</v>
      </c>
      <c r="E98" s="70">
        <f t="shared" si="22"/>
        <v>35279</v>
      </c>
      <c r="F98" s="70">
        <f t="shared" si="22"/>
        <v>92833</v>
      </c>
      <c r="G98" s="70">
        <f t="shared" si="22"/>
        <v>5920</v>
      </c>
      <c r="H98" s="70">
        <f t="shared" si="22"/>
        <v>367</v>
      </c>
      <c r="I98" s="71">
        <f t="shared" si="22"/>
        <v>99120</v>
      </c>
      <c r="J98" s="117"/>
    </row>
    <row r="99" spans="1:10" x14ac:dyDescent="0.2">
      <c r="A99" s="150" t="s">
        <v>130</v>
      </c>
      <c r="B99" s="151"/>
      <c r="C99" s="151"/>
      <c r="D99" s="151"/>
      <c r="E99" s="151"/>
      <c r="F99" s="151"/>
      <c r="G99" s="151"/>
      <c r="H99" s="151"/>
      <c r="I99" s="152"/>
    </row>
    <row r="100" spans="1:10" x14ac:dyDescent="0.2">
      <c r="A100" s="123" t="s">
        <v>39</v>
      </c>
      <c r="B100" s="124"/>
      <c r="C100" s="12">
        <f>(C98/15)</f>
        <v>3614.2666666666669</v>
      </c>
      <c r="D100" s="12">
        <f>+(D98/15)</f>
        <v>222.66666666666666</v>
      </c>
      <c r="E100" s="12">
        <f>(E98/15)</f>
        <v>2351.9333333333334</v>
      </c>
      <c r="F100" s="12">
        <f>(F98/15)</f>
        <v>6188.8666666666668</v>
      </c>
      <c r="G100" s="12">
        <f>(G98/12)</f>
        <v>493.33333333333331</v>
      </c>
      <c r="H100" s="12">
        <f>+H98/10</f>
        <v>36.700000000000003</v>
      </c>
      <c r="I100" s="30">
        <f>+H100+G100+F100</f>
        <v>6718.9</v>
      </c>
      <c r="J100" s="139"/>
    </row>
    <row r="101" spans="1:10" ht="15.75" customHeight="1" x14ac:dyDescent="0.2">
      <c r="A101" s="153" t="s">
        <v>169</v>
      </c>
      <c r="B101" s="154"/>
      <c r="C101" s="125" t="s">
        <v>40</v>
      </c>
      <c r="D101" s="136"/>
      <c r="E101" s="140"/>
      <c r="F101" s="141">
        <f>78875/F98</f>
        <v>0.84964398435901023</v>
      </c>
      <c r="G101" s="146">
        <f>312/G98</f>
        <v>5.2702702702702706E-2</v>
      </c>
      <c r="H101" s="147">
        <f>0/H98</f>
        <v>0</v>
      </c>
      <c r="I101" s="148">
        <f>79187/I98</f>
        <v>0.79890032284100077</v>
      </c>
    </row>
    <row r="102" spans="1:10" ht="15.75" customHeight="1" x14ac:dyDescent="0.2">
      <c r="A102" s="155"/>
      <c r="B102" s="156"/>
      <c r="C102" s="126" t="s">
        <v>41</v>
      </c>
      <c r="D102" s="137"/>
      <c r="E102" s="140"/>
      <c r="F102" s="140">
        <f>8369/F98</f>
        <v>9.015113160190881E-2</v>
      </c>
      <c r="G102" s="140">
        <f>2754/G98</f>
        <v>0.4652027027027027</v>
      </c>
      <c r="H102" s="140">
        <f>156/H98</f>
        <v>0.42506811989100818</v>
      </c>
      <c r="I102" s="144">
        <f>11279/I98</f>
        <v>0.11379136400322841</v>
      </c>
      <c r="J102" s="28">
        <f>+'[1]C-11.0'!$G$75</f>
        <v>93536</v>
      </c>
    </row>
    <row r="103" spans="1:10" ht="15.75" customHeight="1" thickBot="1" x14ac:dyDescent="0.25">
      <c r="A103" s="155"/>
      <c r="B103" s="156"/>
      <c r="C103" s="127" t="s">
        <v>50</v>
      </c>
      <c r="D103" s="138"/>
      <c r="E103" s="142"/>
      <c r="F103" s="142">
        <f>5589/F98</f>
        <v>6.0204884039080933E-2</v>
      </c>
      <c r="G103" s="142">
        <f>2854/G98</f>
        <v>0.48209459459459458</v>
      </c>
      <c r="H103" s="142">
        <f>211/H98</f>
        <v>0.57493188010899188</v>
      </c>
      <c r="I103" s="143">
        <f>8654/I98</f>
        <v>8.7308313155770784E-2</v>
      </c>
      <c r="J103" s="28">
        <f>+'[2]C-12.0'!$G$75</f>
        <v>16895</v>
      </c>
    </row>
    <row r="104" spans="1:10" ht="13.5" thickTop="1" x14ac:dyDescent="0.2">
      <c r="F104" s="57"/>
      <c r="G104" s="57"/>
      <c r="H104" s="57"/>
      <c r="I104" s="57"/>
      <c r="J104" s="28">
        <f>+'[3]C-13.0'!$G$70</f>
        <v>4586</v>
      </c>
    </row>
  </sheetData>
  <sortState xmlns:xlrd2="http://schemas.microsoft.com/office/spreadsheetml/2017/richdata2" ref="A76:I88">
    <sortCondition ref="B76:B88"/>
  </sortState>
  <mergeCells count="4">
    <mergeCell ref="A1:I1"/>
    <mergeCell ref="A99:I99"/>
    <mergeCell ref="A101:B103"/>
    <mergeCell ref="C2:D2"/>
  </mergeCells>
  <phoneticPr fontId="3" type="noConversion"/>
  <printOptions horizontalCentered="1"/>
  <pageMargins left="0.75" right="0.75" top="0.25" bottom="0.5" header="0.3" footer="0.25"/>
  <pageSetup scale="66" orientation="portrait" r:id="rId1"/>
  <headerFooter alignWithMargins="0">
    <oddHeader xml:space="preserve">&amp;L&amp;"Times New Roman,Bold"
</oddHeader>
    <oddFooter>&amp;L&amp;"Times New Roman,Regular"Source: Credit Hour Production-Summary by Discipline&amp;C&amp;"Times New Roman,Bold"&amp;11C-10.0</oddFooter>
  </headerFooter>
  <cellWatches>
    <cellWatch r="B97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84F73-65A3-489B-9FE4-3283F7B9CF51}">
  <sheetPr>
    <pageSetUpPr fitToPage="1"/>
  </sheetPr>
  <dimension ref="A1:Q104"/>
  <sheetViews>
    <sheetView showGridLines="0" zoomScaleNormal="100" workbookViewId="0">
      <selection activeCell="Q69" sqref="Q69"/>
    </sheetView>
  </sheetViews>
  <sheetFormatPr defaultRowHeight="12.75" x14ac:dyDescent="0.2"/>
  <cols>
    <col min="1" max="1" width="9.42578125" style="1" customWidth="1"/>
    <col min="2" max="2" width="26.42578125" style="1" customWidth="1"/>
    <col min="3" max="5" width="9.28515625" style="2" customWidth="1"/>
    <col min="6" max="6" width="14" style="2" bestFit="1" customWidth="1"/>
    <col min="7" max="8" width="9.28515625" style="2" customWidth="1"/>
    <col min="9" max="9" width="10.42578125" style="2" customWidth="1"/>
    <col min="10" max="10" width="9.140625" style="23" customWidth="1"/>
    <col min="11" max="11" width="9.140625" style="26" hidden="1" customWidth="1"/>
    <col min="12" max="16384" width="9.140625" style="58"/>
  </cols>
  <sheetData>
    <row r="1" spans="1:12" ht="15" x14ac:dyDescent="0.25">
      <c r="A1" s="149" t="s">
        <v>180</v>
      </c>
      <c r="B1" s="149"/>
      <c r="C1" s="149"/>
      <c r="D1" s="149"/>
      <c r="E1" s="149"/>
      <c r="F1" s="149"/>
      <c r="G1" s="149"/>
      <c r="H1" s="149"/>
      <c r="I1" s="149"/>
    </row>
    <row r="2" spans="1:12" ht="12.75" customHeight="1" x14ac:dyDescent="0.2">
      <c r="A2" s="72" t="s">
        <v>52</v>
      </c>
      <c r="B2" s="73" t="s">
        <v>0</v>
      </c>
      <c r="C2" s="157" t="s">
        <v>42</v>
      </c>
      <c r="D2" s="157"/>
      <c r="E2" s="145" t="s">
        <v>43</v>
      </c>
      <c r="F2" s="74" t="s">
        <v>104</v>
      </c>
      <c r="G2" s="145" t="s">
        <v>44</v>
      </c>
      <c r="H2" s="145" t="s">
        <v>126</v>
      </c>
      <c r="I2" s="128" t="s">
        <v>168</v>
      </c>
    </row>
    <row r="3" spans="1:12" ht="13.5" customHeight="1" x14ac:dyDescent="0.2">
      <c r="A3" s="75" t="s">
        <v>1</v>
      </c>
      <c r="B3" s="76" t="s">
        <v>2</v>
      </c>
      <c r="C3" s="132" t="s">
        <v>37</v>
      </c>
      <c r="D3" s="132" t="s">
        <v>178</v>
      </c>
      <c r="E3" s="132" t="s">
        <v>38</v>
      </c>
      <c r="F3" s="77" t="s">
        <v>105</v>
      </c>
      <c r="G3" s="132" t="s">
        <v>127</v>
      </c>
      <c r="H3" s="132" t="s">
        <v>128</v>
      </c>
      <c r="I3" s="129" t="s">
        <v>170</v>
      </c>
      <c r="J3" s="23" t="s">
        <v>106</v>
      </c>
    </row>
    <row r="4" spans="1:12" ht="13.5" customHeight="1" x14ac:dyDescent="0.2">
      <c r="A4" s="78" t="s">
        <v>137</v>
      </c>
      <c r="B4" s="79"/>
      <c r="C4" s="79"/>
      <c r="D4" s="79"/>
      <c r="E4" s="79"/>
      <c r="F4" s="79"/>
      <c r="G4" s="79"/>
      <c r="H4" s="79"/>
      <c r="I4" s="80"/>
    </row>
    <row r="5" spans="1:12" s="47" customFormat="1" ht="13.5" customHeight="1" x14ac:dyDescent="0.2">
      <c r="A5" s="81" t="s">
        <v>154</v>
      </c>
      <c r="B5" s="82"/>
      <c r="C5" s="82"/>
      <c r="D5" s="82"/>
      <c r="E5" s="82"/>
      <c r="F5" s="82"/>
      <c r="G5" s="82"/>
      <c r="H5" s="82"/>
      <c r="I5" s="83"/>
      <c r="J5" s="45"/>
      <c r="K5" s="46"/>
      <c r="L5" s="47" t="s">
        <v>174</v>
      </c>
    </row>
    <row r="6" spans="1:12" ht="13.5" customHeight="1" x14ac:dyDescent="0.2">
      <c r="A6" s="31" t="s">
        <v>94</v>
      </c>
      <c r="B6" s="84" t="s">
        <v>93</v>
      </c>
      <c r="C6" s="25">
        <v>96</v>
      </c>
      <c r="D6" s="25">
        <v>0</v>
      </c>
      <c r="E6" s="25">
        <v>28</v>
      </c>
      <c r="F6" s="17">
        <f>+E6+D6+C6</f>
        <v>124</v>
      </c>
      <c r="G6" s="25">
        <v>0</v>
      </c>
      <c r="H6" s="25">
        <v>0</v>
      </c>
      <c r="I6" s="13">
        <f>+F6+G6+H6</f>
        <v>124</v>
      </c>
      <c r="L6" s="58">
        <f>RANK(I6,(I$6:I$14,I$16:I$17,I$19,I$21:I$54,I$57:I$67,I$70:I$77,I$80:I$92,I$96))</f>
        <v>58</v>
      </c>
    </row>
    <row r="7" spans="1:12" x14ac:dyDescent="0.2">
      <c r="A7" s="59" t="s">
        <v>75</v>
      </c>
      <c r="B7" s="85" t="s">
        <v>49</v>
      </c>
      <c r="C7" s="6">
        <v>836</v>
      </c>
      <c r="D7" s="6">
        <v>0</v>
      </c>
      <c r="E7" s="6">
        <v>1271</v>
      </c>
      <c r="F7" s="18">
        <f t="shared" ref="F7:F14" si="0">+E7+D7+C7</f>
        <v>2107</v>
      </c>
      <c r="G7" s="7">
        <v>0</v>
      </c>
      <c r="H7" s="7">
        <v>0</v>
      </c>
      <c r="I7" s="14">
        <f t="shared" ref="I7:I17" si="1">SUM(F7:H7)</f>
        <v>2107</v>
      </c>
      <c r="J7" s="22" t="s">
        <v>153</v>
      </c>
      <c r="K7" s="26" t="s">
        <v>111</v>
      </c>
      <c r="L7" s="58">
        <f>RANK(I7,(I$6:I$14,I$16:I$17,I$19,I$21:I$54,I$57:I$67,I$70:I$77,I$80:I$92,I$96))</f>
        <v>19</v>
      </c>
    </row>
    <row r="8" spans="1:12" ht="13.5" customHeight="1" x14ac:dyDescent="0.2">
      <c r="A8" s="3" t="s">
        <v>54</v>
      </c>
      <c r="B8" s="85" t="s">
        <v>166</v>
      </c>
      <c r="C8" s="7">
        <v>0</v>
      </c>
      <c r="D8" s="7">
        <v>0</v>
      </c>
      <c r="E8" s="7">
        <v>12</v>
      </c>
      <c r="F8" s="130">
        <f t="shared" si="0"/>
        <v>12</v>
      </c>
      <c r="G8" s="7">
        <v>249</v>
      </c>
      <c r="H8" s="7">
        <v>0</v>
      </c>
      <c r="I8" s="14">
        <f>SUM(F8:H8)</f>
        <v>261</v>
      </c>
      <c r="L8" s="58">
        <f>RANK(I8,(I$6:I$14,I$16:I$17,I$19,I$21:I$54,I$57:I$67,I$70:I$77,I$80:I$92,I$96))</f>
        <v>49</v>
      </c>
    </row>
    <row r="9" spans="1:12" x14ac:dyDescent="0.2">
      <c r="A9" s="27"/>
      <c r="B9" s="86" t="s">
        <v>161</v>
      </c>
      <c r="C9" s="8">
        <v>2616</v>
      </c>
      <c r="D9" s="8">
        <v>0</v>
      </c>
      <c r="E9" s="8">
        <v>236</v>
      </c>
      <c r="F9" s="19">
        <f t="shared" si="0"/>
        <v>2852</v>
      </c>
      <c r="G9" s="9">
        <v>0</v>
      </c>
      <c r="H9" s="9">
        <v>0</v>
      </c>
      <c r="I9" s="15">
        <f t="shared" si="1"/>
        <v>2852</v>
      </c>
      <c r="J9" s="22"/>
      <c r="L9" s="58">
        <f>RANK(I9,(I$6:I$14,I$16:I$17,I$19,I$21:I$54,I$57:I$67,I$70:I$77,I$80:I$92,I$96))</f>
        <v>11</v>
      </c>
    </row>
    <row r="10" spans="1:12" x14ac:dyDescent="0.2">
      <c r="A10" s="59"/>
      <c r="B10" s="85" t="s">
        <v>167</v>
      </c>
      <c r="C10" s="6">
        <v>0</v>
      </c>
      <c r="D10" s="6">
        <v>0</v>
      </c>
      <c r="E10" s="6">
        <v>132</v>
      </c>
      <c r="F10" s="18">
        <f t="shared" si="0"/>
        <v>132</v>
      </c>
      <c r="G10" s="7">
        <v>0</v>
      </c>
      <c r="H10" s="7">
        <v>0</v>
      </c>
      <c r="I10" s="14">
        <f t="shared" si="1"/>
        <v>132</v>
      </c>
      <c r="J10" s="22"/>
      <c r="L10" s="58">
        <f>RANK(I10,(I$6:I$14,I$16:I$17,I$19,I$21:I$54,I$57:I$67,I$70:I$77,I$80:I$92,I$96))</f>
        <v>57</v>
      </c>
    </row>
    <row r="11" spans="1:12" x14ac:dyDescent="0.2">
      <c r="A11" s="3"/>
      <c r="B11" s="85" t="s">
        <v>148</v>
      </c>
      <c r="C11" s="6">
        <v>102</v>
      </c>
      <c r="D11" s="6">
        <v>0</v>
      </c>
      <c r="E11" s="6">
        <v>0</v>
      </c>
      <c r="F11" s="18">
        <f t="shared" si="0"/>
        <v>102</v>
      </c>
      <c r="G11" s="7">
        <v>0</v>
      </c>
      <c r="H11" s="7">
        <v>0</v>
      </c>
      <c r="I11" s="14">
        <f t="shared" si="1"/>
        <v>102</v>
      </c>
      <c r="J11" s="22"/>
      <c r="L11" s="58">
        <f>RANK(I11,(I$6:I$14,I$16:I$17,I$19,I$21:I$54,I$57:I$67,I$70:I$77,I$80:I$92,I$96))</f>
        <v>60</v>
      </c>
    </row>
    <row r="12" spans="1:12" x14ac:dyDescent="0.2">
      <c r="A12" s="3" t="s">
        <v>95</v>
      </c>
      <c r="B12" s="85" t="s">
        <v>149</v>
      </c>
      <c r="C12" s="6">
        <v>9</v>
      </c>
      <c r="D12" s="6">
        <v>0</v>
      </c>
      <c r="E12" s="6">
        <v>308</v>
      </c>
      <c r="F12" s="18">
        <f t="shared" si="0"/>
        <v>317</v>
      </c>
      <c r="G12" s="7">
        <v>0</v>
      </c>
      <c r="H12" s="7">
        <v>0</v>
      </c>
      <c r="I12" s="14">
        <f t="shared" si="1"/>
        <v>317</v>
      </c>
      <c r="J12" s="22"/>
      <c r="K12" s="26" t="s">
        <v>110</v>
      </c>
      <c r="L12" s="58">
        <f>RANK(I12,(I$6:I$14,I$16:I$17,I$19,I$21:I$54,I$57:I$67,I$70:I$77,I$80:I$92,I$96))</f>
        <v>47</v>
      </c>
    </row>
    <row r="13" spans="1:12" x14ac:dyDescent="0.2">
      <c r="A13" s="4" t="s">
        <v>100</v>
      </c>
      <c r="B13" s="86" t="s">
        <v>171</v>
      </c>
      <c r="C13" s="8">
        <v>456</v>
      </c>
      <c r="D13" s="8">
        <v>144</v>
      </c>
      <c r="E13" s="8">
        <v>560</v>
      </c>
      <c r="F13" s="19">
        <f t="shared" si="0"/>
        <v>1160</v>
      </c>
      <c r="G13" s="9">
        <v>0</v>
      </c>
      <c r="H13" s="9">
        <v>0</v>
      </c>
      <c r="I13" s="15">
        <f>SUM(F13:H13)</f>
        <v>1160</v>
      </c>
      <c r="J13" s="43"/>
      <c r="K13" s="26" t="s">
        <v>111</v>
      </c>
      <c r="L13" s="58">
        <f>RANK(I13,(I$6:I$14,I$16:I$17,I$19,I$21:I$54,I$57:I$67,I$70:I$77,I$80:I$92,I$96))</f>
        <v>27</v>
      </c>
    </row>
    <row r="14" spans="1:12" x14ac:dyDescent="0.2">
      <c r="A14" s="4" t="s">
        <v>92</v>
      </c>
      <c r="B14" s="86" t="s">
        <v>30</v>
      </c>
      <c r="C14" s="8">
        <v>0</v>
      </c>
      <c r="D14" s="8">
        <v>0</v>
      </c>
      <c r="E14" s="8">
        <v>629</v>
      </c>
      <c r="F14" s="19">
        <f t="shared" si="0"/>
        <v>629</v>
      </c>
      <c r="G14" s="9">
        <v>0</v>
      </c>
      <c r="H14" s="9">
        <v>0</v>
      </c>
      <c r="I14" s="15">
        <f>SUM(F14:H14)</f>
        <v>629</v>
      </c>
      <c r="J14" s="22">
        <f>+(F69/15)+(G69/12)</f>
        <v>0</v>
      </c>
      <c r="K14" s="26" t="s">
        <v>110</v>
      </c>
      <c r="L14" s="58">
        <f>RANK(I14,(I$6:I$14,I$16:I$17,I$19,I$21:I$54,I$57:I$67,I$70:I$77,I$80:I$92,I$96))</f>
        <v>37</v>
      </c>
    </row>
    <row r="15" spans="1:12" x14ac:dyDescent="0.2">
      <c r="A15" s="81" t="s">
        <v>157</v>
      </c>
      <c r="B15" s="82"/>
      <c r="C15" s="55">
        <f>SUM(C6:C14)</f>
        <v>4115</v>
      </c>
      <c r="D15" s="55">
        <f t="shared" ref="D15:I15" si="2">SUM(D6:D14)</f>
        <v>144</v>
      </c>
      <c r="E15" s="55">
        <f t="shared" si="2"/>
        <v>3176</v>
      </c>
      <c r="F15" s="56">
        <f t="shared" si="2"/>
        <v>7435</v>
      </c>
      <c r="G15" s="55">
        <f t="shared" si="2"/>
        <v>249</v>
      </c>
      <c r="H15" s="55">
        <f t="shared" si="2"/>
        <v>0</v>
      </c>
      <c r="I15" s="48">
        <f t="shared" si="2"/>
        <v>7684</v>
      </c>
      <c r="J15" s="22"/>
    </row>
    <row r="16" spans="1:12" x14ac:dyDescent="0.2">
      <c r="A16" s="49">
        <v>51.1601</v>
      </c>
      <c r="B16" s="87" t="s">
        <v>155</v>
      </c>
      <c r="C16" s="50">
        <v>0</v>
      </c>
      <c r="D16" s="50">
        <v>0</v>
      </c>
      <c r="E16" s="50">
        <v>2592</v>
      </c>
      <c r="F16" s="51">
        <f>+E16+D16+C16</f>
        <v>2592</v>
      </c>
      <c r="G16" s="52">
        <v>63</v>
      </c>
      <c r="H16" s="52">
        <v>182</v>
      </c>
      <c r="I16" s="53">
        <f t="shared" si="1"/>
        <v>2837</v>
      </c>
      <c r="J16" s="22">
        <f>+(F66/15)+(G66/12)</f>
        <v>6.8</v>
      </c>
      <c r="K16" s="26" t="s">
        <v>110</v>
      </c>
      <c r="L16" s="58">
        <f>RANK(I16,(I$6:I$14,I$16:I$17,I$19,I$21:I$54,I$57:I$67,I$70:I$77,I$80:I$92,I$96))</f>
        <v>12</v>
      </c>
    </row>
    <row r="17" spans="1:17" x14ac:dyDescent="0.2">
      <c r="A17" s="54" t="s">
        <v>81</v>
      </c>
      <c r="B17" s="87" t="s">
        <v>156</v>
      </c>
      <c r="C17" s="50">
        <v>572</v>
      </c>
      <c r="D17" s="50">
        <v>144</v>
      </c>
      <c r="E17" s="50">
        <v>2882</v>
      </c>
      <c r="F17" s="51">
        <f>+E17+D17+C17</f>
        <v>3598</v>
      </c>
      <c r="G17" s="52">
        <v>3929</v>
      </c>
      <c r="H17" s="52">
        <v>0</v>
      </c>
      <c r="I17" s="53">
        <f t="shared" si="1"/>
        <v>7527</v>
      </c>
      <c r="J17" s="22">
        <f>+(F99/15)+(G99/12)</f>
        <v>0</v>
      </c>
      <c r="K17" s="26" t="s">
        <v>111</v>
      </c>
      <c r="L17" s="58">
        <f>RANK(I17,(I$6:I$14,I$16:I$17,I$19,I$21:I$54,I$57:I$67,I$70:I$77,I$80:I$92,I$96))</f>
        <v>1</v>
      </c>
    </row>
    <row r="18" spans="1:17" ht="12.75" customHeight="1" x14ac:dyDescent="0.2">
      <c r="A18" s="88" t="s">
        <v>141</v>
      </c>
      <c r="B18" s="89"/>
      <c r="C18" s="61">
        <f>+C17+C16+C15</f>
        <v>4687</v>
      </c>
      <c r="D18" s="61">
        <f>+D17+D16+D15</f>
        <v>288</v>
      </c>
      <c r="E18" s="61">
        <f t="shared" ref="E18:I18" si="3">+E17+E16+E15</f>
        <v>8650</v>
      </c>
      <c r="F18" s="61">
        <f t="shared" si="3"/>
        <v>13625</v>
      </c>
      <c r="G18" s="61">
        <f t="shared" si="3"/>
        <v>4241</v>
      </c>
      <c r="H18" s="61">
        <f t="shared" si="3"/>
        <v>182</v>
      </c>
      <c r="I18" s="62">
        <f t="shared" si="3"/>
        <v>18048</v>
      </c>
      <c r="J18" s="22"/>
    </row>
    <row r="19" spans="1:17" ht="13.5" customHeight="1" x14ac:dyDescent="0.2">
      <c r="A19" s="90" t="s">
        <v>142</v>
      </c>
      <c r="B19" s="91"/>
      <c r="C19" s="63">
        <v>864</v>
      </c>
      <c r="D19" s="63">
        <v>0</v>
      </c>
      <c r="E19" s="63">
        <v>137</v>
      </c>
      <c r="F19" s="63">
        <f>+E19+D19+C19</f>
        <v>1001</v>
      </c>
      <c r="G19" s="63">
        <v>0</v>
      </c>
      <c r="H19" s="63">
        <v>0</v>
      </c>
      <c r="I19" s="64">
        <f t="shared" ref="I19" si="4">SUM(F19:H19)</f>
        <v>1001</v>
      </c>
      <c r="L19" s="58">
        <f>RANK(I19,(I$6:I$14,I$16:I$17,I$19,I$21:I$54,I$57:I$67,I$70:I$77,I$80:I$92,I$96))</f>
        <v>29</v>
      </c>
    </row>
    <row r="20" spans="1:17" x14ac:dyDescent="0.2">
      <c r="A20" s="92" t="s">
        <v>143</v>
      </c>
      <c r="B20" s="93"/>
      <c r="C20" s="94"/>
      <c r="D20" s="94"/>
      <c r="E20" s="94"/>
      <c r="F20" s="94"/>
      <c r="G20" s="94"/>
      <c r="H20" s="94"/>
      <c r="I20" s="95"/>
      <c r="J20" s="22">
        <f>+(F21/15)+(G21/12)</f>
        <v>14.933333333333334</v>
      </c>
    </row>
    <row r="21" spans="1:17" ht="12.75" customHeight="1" x14ac:dyDescent="0.2">
      <c r="A21" s="31"/>
      <c r="B21" s="84" t="s">
        <v>132</v>
      </c>
      <c r="C21" s="5">
        <v>224</v>
      </c>
      <c r="D21" s="5">
        <v>0</v>
      </c>
      <c r="E21" s="5">
        <v>0</v>
      </c>
      <c r="F21" s="17">
        <f t="shared" ref="F21:F54" si="5">+E21+D21+C21</f>
        <v>224</v>
      </c>
      <c r="G21" s="25">
        <v>0</v>
      </c>
      <c r="H21" s="25">
        <v>0</v>
      </c>
      <c r="I21" s="13">
        <f t="shared" ref="I21:I54" si="6">SUM(F21:H21)</f>
        <v>224</v>
      </c>
      <c r="J21" s="22">
        <f>+(F21/15)+(G21/12)</f>
        <v>14.933333333333334</v>
      </c>
      <c r="K21" s="26" t="s">
        <v>109</v>
      </c>
      <c r="L21" s="58">
        <f>RANK(I21,(I$6:I$14,I$16:I$17,I$19,I$21:I$54,I$57:I$67,I$70:I$77,I$80:I$92,I$96))</f>
        <v>50</v>
      </c>
    </row>
    <row r="22" spans="1:17" ht="12.75" customHeight="1" x14ac:dyDescent="0.2">
      <c r="A22" s="3" t="s">
        <v>82</v>
      </c>
      <c r="B22" s="85" t="s">
        <v>4</v>
      </c>
      <c r="C22" s="6">
        <v>212</v>
      </c>
      <c r="D22" s="6">
        <v>0</v>
      </c>
      <c r="E22" s="6">
        <v>8</v>
      </c>
      <c r="F22" s="18">
        <f t="shared" si="5"/>
        <v>220</v>
      </c>
      <c r="G22" s="7">
        <v>0</v>
      </c>
      <c r="H22" s="7">
        <v>0</v>
      </c>
      <c r="I22" s="14">
        <f t="shared" si="6"/>
        <v>220</v>
      </c>
      <c r="J22" s="22"/>
      <c r="L22" s="58">
        <f>RANK(I22,(I$6:I$14,I$16:I$17,I$19,I$21:I$54,I$57:I$67,I$70:I$77,I$80:I$92,I$96))</f>
        <v>51</v>
      </c>
    </row>
    <row r="23" spans="1:17" ht="12.75" hidden="1" customHeight="1" x14ac:dyDescent="0.2">
      <c r="A23" s="3"/>
      <c r="B23" s="85" t="s">
        <v>133</v>
      </c>
      <c r="C23" s="6"/>
      <c r="D23" s="6"/>
      <c r="E23" s="6"/>
      <c r="F23" s="18">
        <f t="shared" si="5"/>
        <v>0</v>
      </c>
      <c r="G23" s="7">
        <v>0</v>
      </c>
      <c r="H23" s="7">
        <v>0</v>
      </c>
      <c r="I23" s="14">
        <f t="shared" si="6"/>
        <v>0</v>
      </c>
      <c r="J23" s="22"/>
      <c r="L23" s="58">
        <f>RANK(I23,(I$6:I$14,I$16:I$17,I$19,I$21:I$54,I$57:I$67,I$70:I$77,I$80:I$92,I$96))</f>
        <v>69</v>
      </c>
    </row>
    <row r="24" spans="1:17" x14ac:dyDescent="0.2">
      <c r="A24" s="3" t="s">
        <v>89</v>
      </c>
      <c r="B24" s="85" t="s">
        <v>5</v>
      </c>
      <c r="C24" s="6">
        <v>2160</v>
      </c>
      <c r="D24" s="6">
        <f>140+64</f>
        <v>204</v>
      </c>
      <c r="E24" s="6">
        <v>1124</v>
      </c>
      <c r="F24" s="18">
        <f t="shared" si="5"/>
        <v>3488</v>
      </c>
      <c r="G24" s="7">
        <v>0</v>
      </c>
      <c r="H24" s="7">
        <v>0</v>
      </c>
      <c r="I24" s="14">
        <f t="shared" si="6"/>
        <v>3488</v>
      </c>
      <c r="J24" s="22">
        <f>+(F24/15)+(G24/12)</f>
        <v>232.53333333333333</v>
      </c>
      <c r="K24" s="26" t="s">
        <v>109</v>
      </c>
      <c r="L24" s="58">
        <f>RANK(I24,(I$6:I$14,I$16:I$17,I$19,I$21:I$54,I$57:I$67,I$70:I$77,I$80:I$92,I$96))</f>
        <v>8</v>
      </c>
    </row>
    <row r="25" spans="1:17" hidden="1" x14ac:dyDescent="0.2">
      <c r="A25" s="3"/>
      <c r="B25" s="85" t="s">
        <v>122</v>
      </c>
      <c r="C25" s="6"/>
      <c r="D25" s="6"/>
      <c r="E25" s="6"/>
      <c r="F25" s="18">
        <f t="shared" si="5"/>
        <v>0</v>
      </c>
      <c r="G25" s="7">
        <v>0</v>
      </c>
      <c r="H25" s="7">
        <v>0</v>
      </c>
      <c r="I25" s="14">
        <f t="shared" si="6"/>
        <v>0</v>
      </c>
      <c r="J25" s="22"/>
      <c r="L25" s="58">
        <f>RANK(I25,(I$6:I$14,I$16:I$17,I$19,I$21:I$54,I$57:I$67,I$70:I$77,I$80:I$92,I$96))</f>
        <v>69</v>
      </c>
    </row>
    <row r="26" spans="1:17" x14ac:dyDescent="0.2">
      <c r="A26" s="4" t="s">
        <v>55</v>
      </c>
      <c r="B26" s="86" t="s">
        <v>173</v>
      </c>
      <c r="C26" s="8">
        <v>3134</v>
      </c>
      <c r="D26" s="8">
        <v>0</v>
      </c>
      <c r="E26" s="8">
        <v>1465</v>
      </c>
      <c r="F26" s="19">
        <f t="shared" si="5"/>
        <v>4599</v>
      </c>
      <c r="G26" s="9">
        <v>66</v>
      </c>
      <c r="H26" s="9">
        <v>0</v>
      </c>
      <c r="I26" s="15">
        <f t="shared" si="6"/>
        <v>4665</v>
      </c>
      <c r="J26" s="22">
        <f t="shared" ref="J26:J54" si="7">+(F26/15)+(G26/12)</f>
        <v>312.10000000000002</v>
      </c>
      <c r="K26" s="26" t="s">
        <v>109</v>
      </c>
      <c r="L26" s="58">
        <f>RANK(I26,(I$6:I$14,I$16:I$17,I$19,I$21:I$54,I$57:I$67,I$70:I$77,I$80:I$92,I$96))</f>
        <v>6</v>
      </c>
    </row>
    <row r="27" spans="1:17" x14ac:dyDescent="0.2">
      <c r="A27" s="3" t="s">
        <v>74</v>
      </c>
      <c r="B27" s="97" t="s">
        <v>150</v>
      </c>
      <c r="C27" s="6">
        <v>680</v>
      </c>
      <c r="D27" s="6">
        <v>0</v>
      </c>
      <c r="E27" s="6">
        <v>298</v>
      </c>
      <c r="F27" s="18">
        <f t="shared" si="5"/>
        <v>978</v>
      </c>
      <c r="G27" s="7">
        <v>207</v>
      </c>
      <c r="H27" s="7">
        <v>0</v>
      </c>
      <c r="I27" s="14">
        <f t="shared" si="6"/>
        <v>1185</v>
      </c>
      <c r="J27" s="22">
        <f t="shared" si="7"/>
        <v>82.45</v>
      </c>
      <c r="K27" s="26" t="s">
        <v>109</v>
      </c>
      <c r="L27" s="58">
        <f>RANK(I27,(I$6:I$14,I$16:I$17,I$19,I$21:I$54,I$57:I$67,I$70:I$77,I$80:I$92,I$96))</f>
        <v>25</v>
      </c>
    </row>
    <row r="28" spans="1:17" ht="12.75" customHeight="1" x14ac:dyDescent="0.2">
      <c r="A28" s="3" t="s">
        <v>87</v>
      </c>
      <c r="B28" s="85" t="s">
        <v>10</v>
      </c>
      <c r="C28" s="6">
        <v>623</v>
      </c>
      <c r="D28" s="6">
        <v>0</v>
      </c>
      <c r="E28" s="6">
        <v>52</v>
      </c>
      <c r="F28" s="18">
        <f t="shared" si="5"/>
        <v>675</v>
      </c>
      <c r="G28" s="7">
        <v>1</v>
      </c>
      <c r="H28" s="7">
        <v>0</v>
      </c>
      <c r="I28" s="14">
        <f t="shared" si="6"/>
        <v>676</v>
      </c>
      <c r="J28" s="22">
        <f t="shared" si="7"/>
        <v>45.083333333333336</v>
      </c>
      <c r="K28" s="26" t="s">
        <v>109</v>
      </c>
      <c r="L28" s="58">
        <f>RANK(I28,(I$6:I$14,I$16:I$17,I$19,I$21:I$54,I$57:I$67,I$70:I$77,I$80:I$92,I$96))</f>
        <v>34</v>
      </c>
    </row>
    <row r="29" spans="1:17" x14ac:dyDescent="0.2">
      <c r="A29" s="3" t="s">
        <v>70</v>
      </c>
      <c r="B29" s="85" t="s">
        <v>12</v>
      </c>
      <c r="C29" s="6">
        <v>3376</v>
      </c>
      <c r="D29" s="6">
        <f>144+72+144+72</f>
        <v>432</v>
      </c>
      <c r="E29" s="6">
        <v>1511</v>
      </c>
      <c r="F29" s="18">
        <f t="shared" si="5"/>
        <v>5319</v>
      </c>
      <c r="G29" s="7">
        <v>189</v>
      </c>
      <c r="H29" s="7">
        <v>0</v>
      </c>
      <c r="I29" s="14">
        <f t="shared" si="6"/>
        <v>5508</v>
      </c>
      <c r="J29" s="22">
        <f t="shared" si="7"/>
        <v>370.35</v>
      </c>
      <c r="K29" s="26" t="s">
        <v>109</v>
      </c>
      <c r="L29" s="58">
        <f>RANK(I29,(I$6:I$14,I$16:I$17,I$19,I$21:I$54,I$57:I$67,I$70:I$77,I$80:I$92,I$96))</f>
        <v>4</v>
      </c>
    </row>
    <row r="30" spans="1:17" x14ac:dyDescent="0.2">
      <c r="A30" s="4" t="s">
        <v>164</v>
      </c>
      <c r="B30" s="86" t="s">
        <v>119</v>
      </c>
      <c r="C30" s="8">
        <f>764+32</f>
        <v>796</v>
      </c>
      <c r="D30" s="8">
        <f>72+68</f>
        <v>140</v>
      </c>
      <c r="E30" s="8">
        <v>372</v>
      </c>
      <c r="F30" s="19">
        <f t="shared" si="5"/>
        <v>1308</v>
      </c>
      <c r="G30" s="9">
        <v>0</v>
      </c>
      <c r="H30" s="9">
        <v>0</v>
      </c>
      <c r="I30" s="15">
        <f t="shared" si="6"/>
        <v>1308</v>
      </c>
      <c r="J30" s="22">
        <f t="shared" si="7"/>
        <v>87.2</v>
      </c>
      <c r="K30" s="26" t="s">
        <v>109</v>
      </c>
      <c r="L30" s="58">
        <f>RANK(I30,(I$6:I$14,I$16:I$17,I$19,I$21:I$54,I$57:I$67,I$70:I$77,I$80:I$92,I$96))</f>
        <v>24</v>
      </c>
      <c r="Q30" s="58" t="s">
        <v>175</v>
      </c>
    </row>
    <row r="31" spans="1:17" x14ac:dyDescent="0.2">
      <c r="A31" s="3"/>
      <c r="B31" s="85" t="s">
        <v>163</v>
      </c>
      <c r="C31" s="6">
        <v>112</v>
      </c>
      <c r="D31" s="6">
        <v>0</v>
      </c>
      <c r="E31" s="6">
        <v>260</v>
      </c>
      <c r="F31" s="18">
        <f t="shared" si="5"/>
        <v>372</v>
      </c>
      <c r="G31" s="7">
        <v>0</v>
      </c>
      <c r="H31" s="7">
        <v>0</v>
      </c>
      <c r="I31" s="14">
        <f t="shared" si="6"/>
        <v>372</v>
      </c>
      <c r="J31" s="22">
        <f t="shared" si="7"/>
        <v>24.8</v>
      </c>
      <c r="L31" s="58">
        <f>RANK(I31,(I$6:I$14,I$16:I$17,I$19,I$21:I$54,I$57:I$67,I$70:I$77,I$80:I$92,I$96))</f>
        <v>43</v>
      </c>
    </row>
    <row r="32" spans="1:17" x14ac:dyDescent="0.2">
      <c r="A32" s="3" t="s">
        <v>68</v>
      </c>
      <c r="B32" s="85" t="s">
        <v>13</v>
      </c>
      <c r="C32" s="6">
        <v>248</v>
      </c>
      <c r="D32" s="6">
        <f>72+72</f>
        <v>144</v>
      </c>
      <c r="E32" s="6">
        <v>52</v>
      </c>
      <c r="F32" s="18">
        <f t="shared" si="5"/>
        <v>444</v>
      </c>
      <c r="G32" s="7">
        <v>0</v>
      </c>
      <c r="H32" s="7">
        <v>0</v>
      </c>
      <c r="I32" s="14">
        <f t="shared" si="6"/>
        <v>444</v>
      </c>
      <c r="J32" s="22">
        <f t="shared" si="7"/>
        <v>29.6</v>
      </c>
      <c r="K32" s="26" t="s">
        <v>109</v>
      </c>
      <c r="L32" s="58">
        <f>RANK(I32,(I$6:I$14,I$16:I$17,I$19,I$21:I$54,I$57:I$67,I$70:I$77,I$80:I$92,I$96))</f>
        <v>41</v>
      </c>
    </row>
    <row r="33" spans="1:12" hidden="1" x14ac:dyDescent="0.2">
      <c r="A33" s="3"/>
      <c r="B33" s="85" t="s">
        <v>136</v>
      </c>
      <c r="C33" s="6">
        <v>0</v>
      </c>
      <c r="D33" s="6">
        <v>0</v>
      </c>
      <c r="E33" s="6">
        <v>0</v>
      </c>
      <c r="F33" s="18">
        <f t="shared" si="5"/>
        <v>0</v>
      </c>
      <c r="G33" s="7">
        <v>0</v>
      </c>
      <c r="H33" s="7">
        <v>0</v>
      </c>
      <c r="I33" s="14">
        <f t="shared" si="6"/>
        <v>0</v>
      </c>
      <c r="J33" s="22">
        <f t="shared" si="7"/>
        <v>0</v>
      </c>
      <c r="L33" s="58">
        <f>RANK(I33,(I$6:I$14,I$16:I$17,I$19,I$21:I$54,I$57:I$67,I$70:I$77,I$80:I$92,I$96))</f>
        <v>69</v>
      </c>
    </row>
    <row r="34" spans="1:12" x14ac:dyDescent="0.2">
      <c r="A34" s="3" t="s">
        <v>67</v>
      </c>
      <c r="B34" s="85" t="s">
        <v>17</v>
      </c>
      <c r="C34" s="6">
        <v>40</v>
      </c>
      <c r="D34" s="6">
        <v>0</v>
      </c>
      <c r="E34" s="6">
        <v>0</v>
      </c>
      <c r="F34" s="18">
        <f t="shared" si="5"/>
        <v>40</v>
      </c>
      <c r="G34" s="7">
        <v>0</v>
      </c>
      <c r="H34" s="7">
        <v>0</v>
      </c>
      <c r="I34" s="14">
        <f t="shared" si="6"/>
        <v>40</v>
      </c>
      <c r="J34" s="22">
        <f t="shared" si="7"/>
        <v>2.6666666666666665</v>
      </c>
      <c r="K34" s="26" t="s">
        <v>109</v>
      </c>
      <c r="L34" s="58">
        <f>RANK(I34,(I$6:I$14,I$16:I$17,I$19,I$21:I$54,I$57:I$67,I$70:I$77,I$80:I$92,I$96))</f>
        <v>63</v>
      </c>
    </row>
    <row r="35" spans="1:12" x14ac:dyDescent="0.2">
      <c r="A35" s="4" t="s">
        <v>99</v>
      </c>
      <c r="B35" s="86" t="s">
        <v>18</v>
      </c>
      <c r="C35" s="8">
        <v>3064</v>
      </c>
      <c r="D35" s="8">
        <f>144+136+144+140+140</f>
        <v>704</v>
      </c>
      <c r="E35" s="8">
        <v>832</v>
      </c>
      <c r="F35" s="19">
        <f t="shared" si="5"/>
        <v>4600</v>
      </c>
      <c r="G35" s="9">
        <v>54</v>
      </c>
      <c r="H35" s="9">
        <v>0</v>
      </c>
      <c r="I35" s="15">
        <f t="shared" si="6"/>
        <v>4654</v>
      </c>
      <c r="J35" s="22">
        <f t="shared" si="7"/>
        <v>311.16666666666669</v>
      </c>
      <c r="K35" s="26" t="s">
        <v>109</v>
      </c>
      <c r="L35" s="58">
        <f>RANK(I35,(I$6:I$14,I$16:I$17,I$19,I$21:I$54,I$57:I$67,I$70:I$77,I$80:I$92,I$96))</f>
        <v>7</v>
      </c>
    </row>
    <row r="36" spans="1:12" x14ac:dyDescent="0.2">
      <c r="A36" s="3" t="s">
        <v>71</v>
      </c>
      <c r="B36" s="85" t="s">
        <v>19</v>
      </c>
      <c r="C36" s="6">
        <v>178</v>
      </c>
      <c r="D36" s="6">
        <v>72</v>
      </c>
      <c r="E36" s="6">
        <v>211</v>
      </c>
      <c r="F36" s="18">
        <f t="shared" si="5"/>
        <v>461</v>
      </c>
      <c r="G36" s="7">
        <v>0</v>
      </c>
      <c r="H36" s="7">
        <v>0</v>
      </c>
      <c r="I36" s="14">
        <f t="shared" si="6"/>
        <v>461</v>
      </c>
      <c r="J36" s="22">
        <f t="shared" si="7"/>
        <v>30.733333333333334</v>
      </c>
      <c r="K36" s="26" t="s">
        <v>109</v>
      </c>
      <c r="L36" s="58">
        <f>RANK(I36,(I$6:I$14,I$16:I$17,I$19,I$21:I$54,I$57:I$67,I$70:I$77,I$80:I$92,I$96))</f>
        <v>40</v>
      </c>
    </row>
    <row r="37" spans="1:12" hidden="1" x14ac:dyDescent="0.2">
      <c r="A37" s="3"/>
      <c r="B37" s="85" t="s">
        <v>134</v>
      </c>
      <c r="C37" s="6"/>
      <c r="D37" s="6"/>
      <c r="E37" s="6"/>
      <c r="F37" s="18">
        <f t="shared" si="5"/>
        <v>0</v>
      </c>
      <c r="G37" s="7">
        <v>0</v>
      </c>
      <c r="H37" s="7">
        <v>0</v>
      </c>
      <c r="I37" s="14">
        <f t="shared" si="6"/>
        <v>0</v>
      </c>
      <c r="J37" s="22">
        <f t="shared" si="7"/>
        <v>0</v>
      </c>
      <c r="L37" s="58">
        <f>RANK(I37,(I$6:I$14,I$16:I$17,I$19,I$21:I$54,I$57:I$67,I$70:I$77,I$80:I$92,I$96))</f>
        <v>69</v>
      </c>
    </row>
    <row r="38" spans="1:12" x14ac:dyDescent="0.2">
      <c r="A38" s="3"/>
      <c r="B38" s="85" t="s">
        <v>131</v>
      </c>
      <c r="C38" s="6">
        <v>92</v>
      </c>
      <c r="D38" s="6">
        <v>0</v>
      </c>
      <c r="E38" s="6">
        <v>0</v>
      </c>
      <c r="F38" s="18">
        <f t="shared" si="5"/>
        <v>92</v>
      </c>
      <c r="G38" s="7">
        <v>0</v>
      </c>
      <c r="H38" s="7">
        <v>0</v>
      </c>
      <c r="I38" s="14">
        <f t="shared" si="6"/>
        <v>92</v>
      </c>
      <c r="J38" s="22">
        <f t="shared" si="7"/>
        <v>6.1333333333333337</v>
      </c>
      <c r="L38" s="58">
        <f>RANK(I38,(I$6:I$14,I$16:I$17,I$19,I$21:I$54,I$57:I$67,I$70:I$77,I$80:I$92,I$96))</f>
        <v>62</v>
      </c>
    </row>
    <row r="39" spans="1:12" hidden="1" x14ac:dyDescent="0.2">
      <c r="A39" s="3"/>
      <c r="B39" s="85" t="s">
        <v>158</v>
      </c>
      <c r="C39" s="6">
        <v>0</v>
      </c>
      <c r="D39" s="6">
        <v>0</v>
      </c>
      <c r="E39" s="6">
        <v>0</v>
      </c>
      <c r="F39" s="18">
        <f t="shared" si="5"/>
        <v>0</v>
      </c>
      <c r="G39" s="7">
        <v>0</v>
      </c>
      <c r="H39" s="7">
        <v>0</v>
      </c>
      <c r="I39" s="14">
        <f t="shared" si="6"/>
        <v>0</v>
      </c>
      <c r="J39" s="22">
        <f t="shared" si="7"/>
        <v>0</v>
      </c>
      <c r="L39" s="58">
        <f>RANK(I39,(I$6:I$14,I$16:I$17,I$19,I$21:I$54,I$57:I$67,I$70:I$77,I$80:I$92,I$96))</f>
        <v>69</v>
      </c>
    </row>
    <row r="40" spans="1:12" hidden="1" x14ac:dyDescent="0.2">
      <c r="A40" s="3" t="s">
        <v>65</v>
      </c>
      <c r="B40" s="85" t="s">
        <v>22</v>
      </c>
      <c r="C40" s="6">
        <v>0</v>
      </c>
      <c r="D40" s="6">
        <v>0</v>
      </c>
      <c r="E40" s="6">
        <v>0</v>
      </c>
      <c r="F40" s="18">
        <f t="shared" si="5"/>
        <v>0</v>
      </c>
      <c r="G40" s="7">
        <v>0</v>
      </c>
      <c r="H40" s="7">
        <v>0</v>
      </c>
      <c r="I40" s="14">
        <f t="shared" si="6"/>
        <v>0</v>
      </c>
      <c r="J40" s="22">
        <f t="shared" si="7"/>
        <v>0</v>
      </c>
      <c r="K40" s="26" t="s">
        <v>109</v>
      </c>
      <c r="L40" s="58">
        <f>RANK(I40,(I$6:I$14,I$16:I$17,I$19,I$21:I$54,I$57:I$67,I$70:I$77,I$80:I$92,I$96))</f>
        <v>69</v>
      </c>
    </row>
    <row r="41" spans="1:12" x14ac:dyDescent="0.2">
      <c r="A41" s="4" t="s">
        <v>90</v>
      </c>
      <c r="B41" s="86" t="s">
        <v>23</v>
      </c>
      <c r="C41" s="8">
        <v>554</v>
      </c>
      <c r="D41" s="8">
        <v>0</v>
      </c>
      <c r="E41" s="8">
        <v>184</v>
      </c>
      <c r="F41" s="19">
        <f t="shared" si="5"/>
        <v>738</v>
      </c>
      <c r="G41" s="9">
        <v>0</v>
      </c>
      <c r="H41" s="9">
        <v>0</v>
      </c>
      <c r="I41" s="15">
        <f t="shared" si="6"/>
        <v>738</v>
      </c>
      <c r="J41" s="22">
        <v>0</v>
      </c>
      <c r="K41" s="26" t="s">
        <v>109</v>
      </c>
      <c r="L41" s="58">
        <f>RANK(I41,(I$6:I$14,I$16:I$17,I$19,I$21:I$54,I$57:I$67,I$70:I$77,I$80:I$92,I$96))</f>
        <v>33</v>
      </c>
    </row>
    <row r="42" spans="1:12" x14ac:dyDescent="0.2">
      <c r="A42" s="3" t="s">
        <v>91</v>
      </c>
      <c r="B42" s="85" t="s">
        <v>24</v>
      </c>
      <c r="C42" s="6">
        <v>254</v>
      </c>
      <c r="D42" s="6">
        <v>0</v>
      </c>
      <c r="E42" s="6">
        <v>82</v>
      </c>
      <c r="F42" s="18">
        <f t="shared" si="5"/>
        <v>336</v>
      </c>
      <c r="G42" s="7">
        <v>0</v>
      </c>
      <c r="H42" s="7">
        <v>0</v>
      </c>
      <c r="I42" s="14">
        <f>SUM(F42:H42)</f>
        <v>336</v>
      </c>
      <c r="J42" s="22">
        <f>+(F42/15)+(G42/12)</f>
        <v>22.4</v>
      </c>
      <c r="K42" s="26" t="s">
        <v>109</v>
      </c>
      <c r="L42" s="58">
        <f>RANK(I42,(I$6:I$14,I$16:I$17,I$19,I$21:I$54,I$57:I$67,I$70:I$77,I$80:I$92,I$96))</f>
        <v>45</v>
      </c>
    </row>
    <row r="43" spans="1:12" x14ac:dyDescent="0.2">
      <c r="A43" s="3"/>
      <c r="B43" s="85" t="s">
        <v>181</v>
      </c>
      <c r="C43" s="6">
        <v>0</v>
      </c>
      <c r="D43" s="6">
        <v>0</v>
      </c>
      <c r="E43" s="6">
        <v>0</v>
      </c>
      <c r="F43" s="18">
        <f t="shared" si="5"/>
        <v>0</v>
      </c>
      <c r="G43" s="7">
        <v>3</v>
      </c>
      <c r="H43" s="7">
        <v>0</v>
      </c>
      <c r="I43" s="14">
        <f>SUM(F43:H43)</f>
        <v>3</v>
      </c>
      <c r="J43" s="22">
        <f>+(F43/15)+(G43/12)</f>
        <v>0.25</v>
      </c>
      <c r="L43" s="58">
        <f>RANK(I43,(I$6:I$14,I$16:I$17,I$19,I$21:I$54,I$57:I$67,I$70:I$77,I$80:I$92,I$96))</f>
        <v>68</v>
      </c>
    </row>
    <row r="44" spans="1:12" x14ac:dyDescent="0.2">
      <c r="A44" s="3"/>
      <c r="B44" s="85" t="s">
        <v>123</v>
      </c>
      <c r="C44" s="6">
        <v>72</v>
      </c>
      <c r="D44" s="6">
        <v>0</v>
      </c>
      <c r="E44" s="6">
        <v>42</v>
      </c>
      <c r="F44" s="18">
        <f t="shared" si="5"/>
        <v>114</v>
      </c>
      <c r="G44" s="7">
        <v>0</v>
      </c>
      <c r="H44" s="7">
        <v>0</v>
      </c>
      <c r="I44" s="14">
        <f t="shared" si="6"/>
        <v>114</v>
      </c>
      <c r="J44" s="22">
        <f t="shared" si="7"/>
        <v>7.6</v>
      </c>
      <c r="L44" s="58">
        <f>RANK(I44,(I$6:I$14,I$16:I$17,I$19,I$21:I$54,I$57:I$67,I$70:I$77,I$80:I$92,I$96))</f>
        <v>59</v>
      </c>
    </row>
    <row r="45" spans="1:12" x14ac:dyDescent="0.2">
      <c r="A45" s="3"/>
      <c r="B45" s="85" t="s">
        <v>172</v>
      </c>
      <c r="C45" s="6">
        <v>21</v>
      </c>
      <c r="D45" s="6">
        <v>0</v>
      </c>
      <c r="E45" s="6">
        <v>0</v>
      </c>
      <c r="F45" s="18">
        <f t="shared" si="5"/>
        <v>21</v>
      </c>
      <c r="G45" s="7">
        <v>0</v>
      </c>
      <c r="H45" s="7">
        <v>0</v>
      </c>
      <c r="I45" s="14">
        <f t="shared" si="6"/>
        <v>21</v>
      </c>
      <c r="J45" s="22">
        <f t="shared" si="7"/>
        <v>1.4</v>
      </c>
      <c r="L45" s="58">
        <f>RANK(I45,(I$6:I$14,I$16:I$17,I$19,I$21:I$54,I$57:I$67,I$70:I$77,I$80:I$92,I$96))</f>
        <v>65</v>
      </c>
    </row>
    <row r="46" spans="1:12" x14ac:dyDescent="0.2">
      <c r="A46" s="4"/>
      <c r="B46" s="86" t="s">
        <v>159</v>
      </c>
      <c r="C46" s="8">
        <v>138</v>
      </c>
      <c r="D46" s="8">
        <v>0</v>
      </c>
      <c r="E46" s="8">
        <v>68</v>
      </c>
      <c r="F46" s="19">
        <f t="shared" si="5"/>
        <v>206</v>
      </c>
      <c r="G46" s="9">
        <v>4</v>
      </c>
      <c r="H46" s="9">
        <v>0</v>
      </c>
      <c r="I46" s="15">
        <f t="shared" si="6"/>
        <v>210</v>
      </c>
      <c r="J46" s="22">
        <f t="shared" si="7"/>
        <v>14.066666666666666</v>
      </c>
      <c r="L46" s="58">
        <f>RANK(I46,(I$6:I$14,I$16:I$17,I$19,I$21:I$54,I$57:I$67,I$70:I$77,I$80:I$92,I$96))</f>
        <v>53</v>
      </c>
    </row>
    <row r="47" spans="1:12" x14ac:dyDescent="0.2">
      <c r="A47" s="3" t="s">
        <v>76</v>
      </c>
      <c r="B47" s="85" t="s">
        <v>25</v>
      </c>
      <c r="C47" s="6">
        <v>540</v>
      </c>
      <c r="D47" s="6">
        <f>212+72</f>
        <v>284</v>
      </c>
      <c r="E47" s="6">
        <v>278</v>
      </c>
      <c r="F47" s="18">
        <f t="shared" si="5"/>
        <v>1102</v>
      </c>
      <c r="G47" s="7">
        <v>0</v>
      </c>
      <c r="H47" s="7">
        <v>0</v>
      </c>
      <c r="I47" s="14">
        <f t="shared" si="6"/>
        <v>1102</v>
      </c>
      <c r="J47" s="22">
        <f t="shared" si="7"/>
        <v>73.466666666666669</v>
      </c>
      <c r="K47" s="26" t="s">
        <v>109</v>
      </c>
      <c r="L47" s="58">
        <f>RANK(I47,(I$6:I$14,I$16:I$17,I$19,I$21:I$54,I$57:I$67,I$70:I$77,I$80:I$92,I$96))</f>
        <v>28</v>
      </c>
    </row>
    <row r="48" spans="1:12" x14ac:dyDescent="0.2">
      <c r="A48" s="3" t="s">
        <v>85</v>
      </c>
      <c r="B48" s="85" t="s">
        <v>28</v>
      </c>
      <c r="C48" s="6">
        <v>824</v>
      </c>
      <c r="D48" s="6">
        <v>72</v>
      </c>
      <c r="E48" s="6">
        <v>536</v>
      </c>
      <c r="F48" s="18">
        <f t="shared" si="5"/>
        <v>1432</v>
      </c>
      <c r="G48" s="7">
        <v>0</v>
      </c>
      <c r="H48" s="7">
        <v>0</v>
      </c>
      <c r="I48" s="14">
        <f t="shared" si="6"/>
        <v>1432</v>
      </c>
      <c r="J48" s="22">
        <f t="shared" si="7"/>
        <v>95.466666666666669</v>
      </c>
      <c r="K48" s="26" t="s">
        <v>109</v>
      </c>
      <c r="L48" s="58">
        <f>RANK(I48,(I$6:I$14,I$16:I$17,I$19,I$21:I$54,I$57:I$67,I$70:I$77,I$80:I$92,I$96))</f>
        <v>23</v>
      </c>
    </row>
    <row r="49" spans="1:12" x14ac:dyDescent="0.2">
      <c r="A49" s="3" t="s">
        <v>80</v>
      </c>
      <c r="B49" s="85" t="s">
        <v>29</v>
      </c>
      <c r="C49" s="6">
        <v>2688</v>
      </c>
      <c r="D49" s="6">
        <v>288</v>
      </c>
      <c r="E49" s="6">
        <v>2496</v>
      </c>
      <c r="F49" s="18">
        <f t="shared" si="5"/>
        <v>5472</v>
      </c>
      <c r="G49" s="7">
        <v>0</v>
      </c>
      <c r="H49" s="7">
        <v>0</v>
      </c>
      <c r="I49" s="14">
        <f t="shared" si="6"/>
        <v>5472</v>
      </c>
      <c r="J49" s="135"/>
      <c r="K49" s="26" t="s">
        <v>109</v>
      </c>
      <c r="L49" s="58">
        <f>RANK(I49,(I$6:I$14,I$16:I$17,I$19,I$21:I$54,I$57:I$67,I$70:I$77,I$80:I$92,I$96))</f>
        <v>5</v>
      </c>
    </row>
    <row r="50" spans="1:12" hidden="1" x14ac:dyDescent="0.2">
      <c r="A50" s="3" t="s">
        <v>66</v>
      </c>
      <c r="B50" s="85" t="s">
        <v>31</v>
      </c>
      <c r="C50" s="6"/>
      <c r="D50" s="6"/>
      <c r="E50" s="6"/>
      <c r="F50" s="18">
        <f t="shared" si="5"/>
        <v>0</v>
      </c>
      <c r="G50" s="7"/>
      <c r="H50" s="7">
        <v>0</v>
      </c>
      <c r="I50" s="14">
        <f t="shared" si="6"/>
        <v>0</v>
      </c>
      <c r="J50" s="22">
        <f t="shared" si="7"/>
        <v>0</v>
      </c>
      <c r="K50" s="26" t="s">
        <v>109</v>
      </c>
      <c r="L50" s="58">
        <f>RANK(I50,(I$6:I$14,I$16:I$17,I$19,I$21:I$54,I$57:I$67,I$70:I$77,I$80:I$92,I$96))</f>
        <v>69</v>
      </c>
    </row>
    <row r="51" spans="1:12" ht="12.75" hidden="1" customHeight="1" x14ac:dyDescent="0.2">
      <c r="A51" s="3" t="s">
        <v>102</v>
      </c>
      <c r="B51" s="85" t="s">
        <v>33</v>
      </c>
      <c r="C51" s="6"/>
      <c r="D51" s="6"/>
      <c r="E51" s="6"/>
      <c r="F51" s="18">
        <f t="shared" si="5"/>
        <v>0</v>
      </c>
      <c r="G51" s="7"/>
      <c r="H51" s="7">
        <v>0</v>
      </c>
      <c r="I51" s="14">
        <f t="shared" si="6"/>
        <v>0</v>
      </c>
      <c r="J51" s="22">
        <f t="shared" si="7"/>
        <v>0</v>
      </c>
      <c r="K51" s="26" t="s">
        <v>109</v>
      </c>
      <c r="L51" s="58">
        <f>RANK(I51,(I$6:I$14,I$16:I$17,I$19,I$21:I$54,I$57:I$67,I$70:I$77,I$80:I$92,I$96))</f>
        <v>69</v>
      </c>
    </row>
    <row r="52" spans="1:12" x14ac:dyDescent="0.2">
      <c r="A52" s="4" t="s">
        <v>86</v>
      </c>
      <c r="B52" s="86" t="s">
        <v>34</v>
      </c>
      <c r="C52" s="8">
        <v>1288</v>
      </c>
      <c r="D52" s="8">
        <v>0</v>
      </c>
      <c r="E52" s="8">
        <v>494</v>
      </c>
      <c r="F52" s="19">
        <f t="shared" si="5"/>
        <v>1782</v>
      </c>
      <c r="G52" s="9">
        <v>0</v>
      </c>
      <c r="H52" s="9">
        <v>0</v>
      </c>
      <c r="I52" s="15">
        <f t="shared" si="6"/>
        <v>1782</v>
      </c>
      <c r="J52" s="22">
        <f t="shared" si="7"/>
        <v>118.8</v>
      </c>
      <c r="K52" s="26" t="s">
        <v>109</v>
      </c>
      <c r="L52" s="58">
        <f>RANK(I52,(I$6:I$14,I$16:I$17,I$19,I$21:I$54,I$57:I$67,I$70:I$77,I$80:I$92,I$96))</f>
        <v>21</v>
      </c>
    </row>
    <row r="53" spans="1:12" x14ac:dyDescent="0.2">
      <c r="A53" s="3" t="s">
        <v>69</v>
      </c>
      <c r="B53" s="85" t="s">
        <v>35</v>
      </c>
      <c r="C53" s="6">
        <v>672</v>
      </c>
      <c r="D53" s="6">
        <v>0</v>
      </c>
      <c r="E53" s="6">
        <v>240</v>
      </c>
      <c r="F53" s="18">
        <f t="shared" si="5"/>
        <v>912</v>
      </c>
      <c r="G53" s="7">
        <v>0</v>
      </c>
      <c r="H53" s="7">
        <v>0</v>
      </c>
      <c r="I53" s="14">
        <f t="shared" si="6"/>
        <v>912</v>
      </c>
      <c r="J53" s="22">
        <f t="shared" si="7"/>
        <v>60.8</v>
      </c>
      <c r="K53" s="26" t="s">
        <v>109</v>
      </c>
      <c r="L53" s="58">
        <f>RANK(I53,(I$6:I$14,I$16:I$17,I$19,I$21:I$54,I$57:I$67,I$70:I$77,I$80:I$92,I$96))</f>
        <v>31</v>
      </c>
    </row>
    <row r="54" spans="1:12" x14ac:dyDescent="0.2">
      <c r="A54" s="27" t="s">
        <v>88</v>
      </c>
      <c r="B54" s="86" t="s">
        <v>45</v>
      </c>
      <c r="C54" s="8">
        <v>304</v>
      </c>
      <c r="D54" s="8">
        <v>0</v>
      </c>
      <c r="E54" s="8">
        <v>181</v>
      </c>
      <c r="F54" s="19">
        <f t="shared" si="5"/>
        <v>485</v>
      </c>
      <c r="G54" s="9">
        <v>0</v>
      </c>
      <c r="H54" s="9">
        <v>0</v>
      </c>
      <c r="I54" s="15">
        <f t="shared" si="6"/>
        <v>485</v>
      </c>
      <c r="J54" s="22">
        <f t="shared" si="7"/>
        <v>32.333333333333336</v>
      </c>
      <c r="K54" s="26" t="s">
        <v>109</v>
      </c>
      <c r="L54" s="58">
        <f>RANK(I54,(I$6:I$14,I$16:I$17,I$19,I$21:I$54,I$57:I$67,I$70:I$77,I$80:I$92,I$96))</f>
        <v>39</v>
      </c>
    </row>
    <row r="55" spans="1:12" ht="12.75" customHeight="1" x14ac:dyDescent="0.2">
      <c r="A55" s="98" t="s">
        <v>113</v>
      </c>
      <c r="B55" s="99"/>
      <c r="C55" s="65">
        <f>SUM(C21:C54)</f>
        <v>22294</v>
      </c>
      <c r="D55" s="65">
        <f t="shared" ref="D55:I55" si="8">SUM(D21:D54)</f>
        <v>2340</v>
      </c>
      <c r="E55" s="65">
        <f t="shared" si="8"/>
        <v>10786</v>
      </c>
      <c r="F55" s="66">
        <f t="shared" si="8"/>
        <v>35420</v>
      </c>
      <c r="G55" s="65">
        <f t="shared" si="8"/>
        <v>524</v>
      </c>
      <c r="H55" s="65">
        <f t="shared" si="8"/>
        <v>0</v>
      </c>
      <c r="I55" s="67">
        <f t="shared" si="8"/>
        <v>35944</v>
      </c>
      <c r="J55" s="22"/>
    </row>
    <row r="56" spans="1:12" x14ac:dyDescent="0.2">
      <c r="A56" s="100" t="s">
        <v>114</v>
      </c>
      <c r="B56" s="101"/>
      <c r="C56" s="102"/>
      <c r="D56" s="102"/>
      <c r="E56" s="102"/>
      <c r="F56" s="102"/>
      <c r="G56" s="102"/>
      <c r="H56" s="102"/>
      <c r="I56" s="103"/>
      <c r="J56" s="22">
        <f>+(F8/15)+(G8/12)</f>
        <v>21.55</v>
      </c>
    </row>
    <row r="57" spans="1:12" x14ac:dyDescent="0.2">
      <c r="A57" s="31" t="s">
        <v>72</v>
      </c>
      <c r="B57" s="84" t="s">
        <v>6</v>
      </c>
      <c r="C57" s="5">
        <v>5345</v>
      </c>
      <c r="D57" s="5">
        <f>144+72</f>
        <v>216</v>
      </c>
      <c r="E57" s="5">
        <v>985</v>
      </c>
      <c r="F57" s="17">
        <f t="shared" ref="F57:F67" si="9">+E57+D57+C57</f>
        <v>6546</v>
      </c>
      <c r="G57" s="5">
        <v>90</v>
      </c>
      <c r="H57" s="5">
        <v>0</v>
      </c>
      <c r="I57" s="13">
        <f t="shared" ref="I57:I67" si="10">SUM(F57:H57)</f>
        <v>6636</v>
      </c>
      <c r="J57" s="22">
        <f>+(F12/15)+(G12/12)</f>
        <v>21.133333333333333</v>
      </c>
      <c r="K57" s="26" t="s">
        <v>110</v>
      </c>
      <c r="L57" s="58">
        <f>RANK(I57,(I$6:I$14,I$16:I$17,I$19,I$21:I$54,I$57:I$67,I$70:I$77,I$80:I$92,I$96))</f>
        <v>2</v>
      </c>
    </row>
    <row r="58" spans="1:12" x14ac:dyDescent="0.2">
      <c r="A58" s="3" t="s">
        <v>77</v>
      </c>
      <c r="B58" s="85" t="s">
        <v>8</v>
      </c>
      <c r="C58" s="6">
        <v>2339</v>
      </c>
      <c r="D58" s="6">
        <v>0</v>
      </c>
      <c r="E58" s="6">
        <v>242</v>
      </c>
      <c r="F58" s="18">
        <f t="shared" si="9"/>
        <v>2581</v>
      </c>
      <c r="G58" s="7">
        <v>0</v>
      </c>
      <c r="H58" s="7">
        <v>0</v>
      </c>
      <c r="I58" s="14">
        <f t="shared" si="10"/>
        <v>2581</v>
      </c>
      <c r="J58" s="22">
        <f>+(F59/15)+(G59/12)</f>
        <v>113.13333333333334</v>
      </c>
      <c r="K58" s="26" t="s">
        <v>110</v>
      </c>
      <c r="L58" s="58">
        <f>RANK(I58,(I$6:I$14,I$16:I$17,I$19,I$21:I$54,I$57:I$67,I$70:I$77,I$80:I$92,I$96))</f>
        <v>14</v>
      </c>
    </row>
    <row r="59" spans="1:12" x14ac:dyDescent="0.2">
      <c r="A59" s="3" t="s">
        <v>103</v>
      </c>
      <c r="B59" s="85" t="s">
        <v>9</v>
      </c>
      <c r="C59" s="6">
        <v>948</v>
      </c>
      <c r="D59" s="6">
        <v>0</v>
      </c>
      <c r="E59" s="6">
        <v>749</v>
      </c>
      <c r="F59" s="18">
        <f t="shared" si="9"/>
        <v>1697</v>
      </c>
      <c r="G59" s="7">
        <v>0</v>
      </c>
      <c r="H59" s="7">
        <v>0</v>
      </c>
      <c r="I59" s="14">
        <f t="shared" si="10"/>
        <v>1697</v>
      </c>
      <c r="J59" s="22">
        <f>+(F62/15)+(G62/12)</f>
        <v>188.7</v>
      </c>
      <c r="K59" s="26" t="s">
        <v>110</v>
      </c>
      <c r="L59" s="58">
        <f>RANK(I59,(I$6:I$14,I$16:I$17,I$19,I$21:I$54,I$57:I$67,I$70:I$77,I$80:I$92,I$96))</f>
        <v>22</v>
      </c>
    </row>
    <row r="60" spans="1:12" x14ac:dyDescent="0.2">
      <c r="A60" s="134">
        <v>30.700099999999999</v>
      </c>
      <c r="B60" s="86" t="s">
        <v>162</v>
      </c>
      <c r="C60" s="8">
        <v>0</v>
      </c>
      <c r="D60" s="8">
        <v>0</v>
      </c>
      <c r="E60" s="8">
        <v>39</v>
      </c>
      <c r="F60" s="19">
        <f t="shared" si="9"/>
        <v>39</v>
      </c>
      <c r="G60" s="9">
        <v>0</v>
      </c>
      <c r="H60" s="9">
        <v>0</v>
      </c>
      <c r="I60" s="15">
        <f t="shared" si="10"/>
        <v>39</v>
      </c>
      <c r="J60" s="22"/>
      <c r="L60" s="58">
        <f>RANK(I60,(I$6:I$14,I$16:I$17,I$19,I$21:I$54,I$57:I$67,I$70:I$77,I$80:I$92,I$96))</f>
        <v>64</v>
      </c>
    </row>
    <row r="61" spans="1:12" hidden="1" x14ac:dyDescent="0.2">
      <c r="A61" s="21">
        <v>26.130099999999999</v>
      </c>
      <c r="B61" s="85" t="s">
        <v>121</v>
      </c>
      <c r="C61" s="6"/>
      <c r="D61" s="6"/>
      <c r="E61" s="6"/>
      <c r="F61" s="18">
        <f t="shared" si="9"/>
        <v>0</v>
      </c>
      <c r="G61" s="7">
        <v>0</v>
      </c>
      <c r="H61" s="7">
        <v>0</v>
      </c>
      <c r="I61" s="14">
        <f t="shared" si="10"/>
        <v>0</v>
      </c>
      <c r="J61" s="22"/>
      <c r="L61" s="58">
        <f>RANK(I61,(I$6:I$14,I$16:I$17,I$19,I$21:I$54,I$57:I$67,I$70:I$77,I$80:I$92,I$96))</f>
        <v>69</v>
      </c>
    </row>
    <row r="62" spans="1:12" x14ac:dyDescent="0.2">
      <c r="A62" s="3" t="s">
        <v>84</v>
      </c>
      <c r="B62" s="85" t="s">
        <v>15</v>
      </c>
      <c r="C62" s="6">
        <v>2117</v>
      </c>
      <c r="D62" s="6">
        <f>72+72</f>
        <v>144</v>
      </c>
      <c r="E62" s="6">
        <v>487</v>
      </c>
      <c r="F62" s="18">
        <f t="shared" si="9"/>
        <v>2748</v>
      </c>
      <c r="G62" s="7">
        <v>66</v>
      </c>
      <c r="H62" s="7">
        <v>0</v>
      </c>
      <c r="I62" s="14">
        <f t="shared" si="10"/>
        <v>2814</v>
      </c>
      <c r="J62" s="22">
        <f t="shared" ref="J62" si="11">+(F64/15)+(G64/12)</f>
        <v>374.91666666666669</v>
      </c>
      <c r="K62" s="26" t="s">
        <v>110</v>
      </c>
      <c r="L62" s="58">
        <f>RANK(I62,(I$6:I$14,I$16:I$17,I$19,I$21:I$54,I$57:I$67,I$70:I$77,I$80:I$92,I$96))</f>
        <v>13</v>
      </c>
    </row>
    <row r="63" spans="1:12" x14ac:dyDescent="0.2">
      <c r="A63" s="3" t="s">
        <v>78</v>
      </c>
      <c r="B63" s="85" t="s">
        <v>16</v>
      </c>
      <c r="C63" s="6">
        <v>779</v>
      </c>
      <c r="D63" s="6">
        <v>0</v>
      </c>
      <c r="E63" s="6">
        <v>84</v>
      </c>
      <c r="F63" s="18">
        <f t="shared" si="9"/>
        <v>863</v>
      </c>
      <c r="G63" s="7">
        <v>0</v>
      </c>
      <c r="H63" s="7">
        <v>0</v>
      </c>
      <c r="I63" s="14">
        <f t="shared" si="10"/>
        <v>863</v>
      </c>
      <c r="J63" s="22">
        <f>+(F16/15)+(G16/12)</f>
        <v>178.05</v>
      </c>
      <c r="K63" s="26" t="s">
        <v>110</v>
      </c>
      <c r="L63" s="58">
        <f>RANK(I63,(I$6:I$14,I$16:I$17,I$19,I$21:I$54,I$57:I$67,I$70:I$77,I$80:I$92,I$96))</f>
        <v>32</v>
      </c>
    </row>
    <row r="64" spans="1:12" x14ac:dyDescent="0.2">
      <c r="A64" s="3" t="s">
        <v>73</v>
      </c>
      <c r="B64" s="85" t="s">
        <v>20</v>
      </c>
      <c r="C64" s="6">
        <v>5042</v>
      </c>
      <c r="D64" s="6">
        <v>0</v>
      </c>
      <c r="E64" s="6">
        <v>563</v>
      </c>
      <c r="F64" s="18">
        <f t="shared" si="9"/>
        <v>5605</v>
      </c>
      <c r="G64" s="7">
        <v>15</v>
      </c>
      <c r="H64" s="7">
        <v>0</v>
      </c>
      <c r="I64" s="14">
        <f t="shared" si="10"/>
        <v>5620</v>
      </c>
      <c r="J64" s="22">
        <f>+(F65/15)+(G65/12)</f>
        <v>78.599999999999994</v>
      </c>
      <c r="K64" s="26" t="s">
        <v>110</v>
      </c>
      <c r="L64" s="58">
        <f>RANK(I64,(I$6:I$14,I$16:I$17,I$19,I$21:I$54,I$57:I$67,I$70:I$77,I$80:I$92,I$96))</f>
        <v>3</v>
      </c>
    </row>
    <row r="65" spans="1:13" x14ac:dyDescent="0.2">
      <c r="A65" s="4" t="s">
        <v>79</v>
      </c>
      <c r="B65" s="86" t="s">
        <v>27</v>
      </c>
      <c r="C65" s="8">
        <v>982</v>
      </c>
      <c r="D65" s="8">
        <v>0</v>
      </c>
      <c r="E65" s="8">
        <v>197</v>
      </c>
      <c r="F65" s="19">
        <f t="shared" si="9"/>
        <v>1179</v>
      </c>
      <c r="G65" s="9">
        <v>0</v>
      </c>
      <c r="H65" s="9">
        <v>0</v>
      </c>
      <c r="I65" s="15">
        <f t="shared" si="10"/>
        <v>1179</v>
      </c>
      <c r="J65" s="22">
        <f>+(F17/15)+(G17/12)</f>
        <v>567.2833333333333</v>
      </c>
      <c r="K65" s="26" t="s">
        <v>110</v>
      </c>
      <c r="L65" s="58">
        <f>RANK(I65,(I$6:I$14,I$16:I$17,I$19,I$21:I$54,I$57:I$67,I$70:I$77,I$80:I$92,I$96))</f>
        <v>26</v>
      </c>
    </row>
    <row r="66" spans="1:13" x14ac:dyDescent="0.2">
      <c r="A66" s="3" t="s">
        <v>64</v>
      </c>
      <c r="B66" s="85" t="s">
        <v>182</v>
      </c>
      <c r="C66" s="6">
        <v>99</v>
      </c>
      <c r="D66" s="6">
        <v>0</v>
      </c>
      <c r="E66" s="6">
        <v>3</v>
      </c>
      <c r="F66" s="18">
        <f t="shared" si="9"/>
        <v>102</v>
      </c>
      <c r="G66" s="7">
        <v>0</v>
      </c>
      <c r="H66" s="7">
        <v>0</v>
      </c>
      <c r="I66" s="14">
        <f>SUM(F66:H66)</f>
        <v>102</v>
      </c>
      <c r="J66" s="22"/>
      <c r="K66" s="26" t="s">
        <v>110</v>
      </c>
      <c r="L66" s="58">
        <f>RANK(I66,(I$6:I$14,I$16:I$17,I$19,I$21:I$54,I$57:I$67,I$70:I$77,I$80:I$92,I$96))</f>
        <v>60</v>
      </c>
    </row>
    <row r="67" spans="1:13" x14ac:dyDescent="0.2">
      <c r="A67" s="4" t="s">
        <v>151</v>
      </c>
      <c r="B67" s="86" t="s">
        <v>135</v>
      </c>
      <c r="C67" s="8">
        <v>328</v>
      </c>
      <c r="D67" s="8">
        <v>0</v>
      </c>
      <c r="E67" s="8">
        <v>85</v>
      </c>
      <c r="F67" s="19">
        <f t="shared" si="9"/>
        <v>413</v>
      </c>
      <c r="G67" s="9">
        <v>0</v>
      </c>
      <c r="H67" s="9">
        <v>0</v>
      </c>
      <c r="I67" s="15">
        <f t="shared" si="10"/>
        <v>413</v>
      </c>
      <c r="J67" s="22"/>
      <c r="L67" s="58">
        <f>RANK(I67,(I$6:I$14,I$16:I$17,I$19,I$21:I$54,I$57:I$67,I$70:I$77,I$80:I$92,I$96))</f>
        <v>42</v>
      </c>
    </row>
    <row r="68" spans="1:13" x14ac:dyDescent="0.2">
      <c r="A68" s="104" t="s">
        <v>115</v>
      </c>
      <c r="B68" s="105"/>
      <c r="C68" s="35">
        <f>SUM(C57:C67)</f>
        <v>17979</v>
      </c>
      <c r="D68" s="35">
        <f>SUM(D57:D67)</f>
        <v>360</v>
      </c>
      <c r="E68" s="35">
        <f t="shared" ref="E68:I68" si="12">SUM(E57:E67)</f>
        <v>3434</v>
      </c>
      <c r="F68" s="35">
        <f t="shared" si="12"/>
        <v>21773</v>
      </c>
      <c r="G68" s="36">
        <f t="shared" si="12"/>
        <v>171</v>
      </c>
      <c r="H68" s="36">
        <f t="shared" si="12"/>
        <v>0</v>
      </c>
      <c r="I68" s="37">
        <f t="shared" si="12"/>
        <v>21944</v>
      </c>
      <c r="J68" s="22">
        <f>+(F71/15)+(G71/12)</f>
        <v>19.666666666666668</v>
      </c>
    </row>
    <row r="69" spans="1:13" x14ac:dyDescent="0.2">
      <c r="A69" s="106" t="s">
        <v>116</v>
      </c>
      <c r="B69" s="107"/>
      <c r="C69" s="108"/>
      <c r="D69" s="108"/>
      <c r="E69" s="108"/>
      <c r="F69" s="108"/>
      <c r="G69" s="108"/>
      <c r="H69" s="108"/>
      <c r="I69" s="109"/>
      <c r="J69" s="22">
        <f>+(F72/15)+(G72/12)</f>
        <v>154.4</v>
      </c>
    </row>
    <row r="70" spans="1:13" x14ac:dyDescent="0.2">
      <c r="A70" s="3" t="s">
        <v>53</v>
      </c>
      <c r="B70" s="85" t="s">
        <v>3</v>
      </c>
      <c r="C70" s="6">
        <v>1878</v>
      </c>
      <c r="D70" s="6">
        <v>0</v>
      </c>
      <c r="E70" s="6">
        <v>1362</v>
      </c>
      <c r="F70" s="18">
        <f t="shared" ref="F70:F77" si="13">+E70+D70+C70</f>
        <v>3240</v>
      </c>
      <c r="G70" s="6">
        <v>129</v>
      </c>
      <c r="H70" s="6">
        <v>0</v>
      </c>
      <c r="I70" s="14">
        <f t="shared" ref="I70:I77" si="14">SUM(F70:H70)</f>
        <v>3369</v>
      </c>
      <c r="J70" s="22">
        <f>+(F74/15)+(G74/12)</f>
        <v>213.2</v>
      </c>
      <c r="K70" s="26" t="s">
        <v>108</v>
      </c>
      <c r="L70" s="58">
        <f>RANK(I70,(I$6:I$14,I$16:I$17,I$19,I$21:I$54,I$57:I$67,I$70:I$77,I$80:I$92,I$96))</f>
        <v>9</v>
      </c>
    </row>
    <row r="71" spans="1:13" x14ac:dyDescent="0.2">
      <c r="A71" s="3" t="s">
        <v>96</v>
      </c>
      <c r="B71" s="85" t="s">
        <v>7</v>
      </c>
      <c r="C71" s="6">
        <v>295</v>
      </c>
      <c r="D71" s="6">
        <v>0</v>
      </c>
      <c r="E71" s="6">
        <v>0</v>
      </c>
      <c r="F71" s="18">
        <f t="shared" si="13"/>
        <v>295</v>
      </c>
      <c r="G71" s="6">
        <v>0</v>
      </c>
      <c r="H71" s="6">
        <v>0</v>
      </c>
      <c r="I71" s="14">
        <f t="shared" si="14"/>
        <v>295</v>
      </c>
      <c r="J71" s="22">
        <f>+(F76/15)+(G76/12)</f>
        <v>136.75</v>
      </c>
      <c r="K71" s="26" t="s">
        <v>108</v>
      </c>
      <c r="L71" s="58">
        <f>RANK(I71,(I$6:I$14,I$16:I$17,I$19,I$21:I$54,I$57:I$67,I$70:I$77,I$80:I$92,I$96))</f>
        <v>48</v>
      </c>
    </row>
    <row r="72" spans="1:13" x14ac:dyDescent="0.2">
      <c r="A72" s="3" t="s">
        <v>83</v>
      </c>
      <c r="B72" s="85" t="s">
        <v>11</v>
      </c>
      <c r="C72" s="6">
        <v>1794</v>
      </c>
      <c r="D72" s="6">
        <v>72</v>
      </c>
      <c r="E72" s="6">
        <v>300</v>
      </c>
      <c r="F72" s="18">
        <f t="shared" si="13"/>
        <v>2166</v>
      </c>
      <c r="G72" s="7">
        <v>120</v>
      </c>
      <c r="H72" s="7">
        <v>0</v>
      </c>
      <c r="I72" s="14">
        <f t="shared" si="14"/>
        <v>2286</v>
      </c>
      <c r="J72" s="22">
        <f>+(F77/15)+(G77/12)</f>
        <v>147.1</v>
      </c>
      <c r="K72" s="26" t="s">
        <v>108</v>
      </c>
      <c r="L72" s="58">
        <f>RANK(I72,(I$6:I$14,I$16:I$17,I$19,I$21:I$54,I$57:I$67,I$70:I$77,I$80:I$92,I$96))</f>
        <v>16</v>
      </c>
    </row>
    <row r="73" spans="1:13" x14ac:dyDescent="0.2">
      <c r="A73" s="4" t="s">
        <v>98</v>
      </c>
      <c r="B73" s="86" t="s">
        <v>46</v>
      </c>
      <c r="C73" s="8">
        <v>988</v>
      </c>
      <c r="D73" s="8">
        <v>0</v>
      </c>
      <c r="E73" s="8">
        <v>1227</v>
      </c>
      <c r="F73" s="19">
        <f t="shared" si="13"/>
        <v>2215</v>
      </c>
      <c r="G73" s="9">
        <v>18</v>
      </c>
      <c r="H73" s="9">
        <v>0</v>
      </c>
      <c r="I73" s="15">
        <f t="shared" si="14"/>
        <v>2233</v>
      </c>
      <c r="J73" s="22"/>
      <c r="K73" s="26" t="s">
        <v>108</v>
      </c>
      <c r="L73" s="58">
        <f>RANK(I73,(I$6:I$14,I$16:I$17,I$19,I$21:I$54,I$57:I$67,I$70:I$77,I$80:I$92,I$96))</f>
        <v>17</v>
      </c>
      <c r="M73" s="110"/>
    </row>
    <row r="74" spans="1:13" x14ac:dyDescent="0.2">
      <c r="A74" s="3" t="s">
        <v>56</v>
      </c>
      <c r="B74" s="85" t="s">
        <v>51</v>
      </c>
      <c r="C74" s="6">
        <v>1669</v>
      </c>
      <c r="D74" s="6">
        <v>140</v>
      </c>
      <c r="E74" s="6">
        <v>1239</v>
      </c>
      <c r="F74" s="18">
        <f t="shared" si="13"/>
        <v>3048</v>
      </c>
      <c r="G74" s="7">
        <v>120</v>
      </c>
      <c r="H74" s="7">
        <v>0</v>
      </c>
      <c r="I74" s="14">
        <f t="shared" si="14"/>
        <v>3168</v>
      </c>
      <c r="J74" s="22">
        <f>+(F81/15)+(G81/12)</f>
        <v>42.2</v>
      </c>
      <c r="K74" s="26" t="s">
        <v>108</v>
      </c>
      <c r="L74" s="58">
        <f>RANK(I74,(I$6:I$14,I$16:I$17,I$19,I$21:I$54,I$57:I$67,I$70:I$77,I$80:I$92,I$96))</f>
        <v>10</v>
      </c>
      <c r="M74" s="110"/>
    </row>
    <row r="75" spans="1:13" hidden="1" x14ac:dyDescent="0.2">
      <c r="A75" s="3" t="s">
        <v>152</v>
      </c>
      <c r="B75" s="85" t="s">
        <v>124</v>
      </c>
      <c r="C75" s="6"/>
      <c r="D75" s="6"/>
      <c r="E75" s="6"/>
      <c r="F75" s="18">
        <f t="shared" si="13"/>
        <v>0</v>
      </c>
      <c r="G75" s="7"/>
      <c r="H75" s="7">
        <v>0</v>
      </c>
      <c r="I75" s="14">
        <f t="shared" si="14"/>
        <v>0</v>
      </c>
      <c r="J75" s="22"/>
      <c r="L75" s="58">
        <f>RANK(I75,(I$6:I$14,I$16:I$17,I$19,I$21:I$54,I$57:I$67,I$70:I$77,I$80:I$92,I$96))</f>
        <v>69</v>
      </c>
      <c r="M75" s="110"/>
    </row>
    <row r="76" spans="1:13" x14ac:dyDescent="0.2">
      <c r="A76" s="3" t="s">
        <v>96</v>
      </c>
      <c r="B76" s="85" t="s">
        <v>48</v>
      </c>
      <c r="C76" s="6">
        <v>0</v>
      </c>
      <c r="D76" s="6">
        <v>0</v>
      </c>
      <c r="E76" s="6">
        <v>1935</v>
      </c>
      <c r="F76" s="18">
        <f t="shared" si="13"/>
        <v>1935</v>
      </c>
      <c r="G76" s="7">
        <v>93</v>
      </c>
      <c r="H76" s="7">
        <v>0</v>
      </c>
      <c r="I76" s="14">
        <f t="shared" si="14"/>
        <v>2028</v>
      </c>
      <c r="J76" s="22">
        <f>+(F82/15)+(G82/12)</f>
        <v>34.93333333333333</v>
      </c>
      <c r="K76" s="26" t="s">
        <v>108</v>
      </c>
      <c r="L76" s="58">
        <f>RANK(I76,(I$6:I$14,I$16:I$17,I$19,I$21:I$54,I$57:I$67,I$70:I$77,I$80:I$92,I$96))</f>
        <v>20</v>
      </c>
      <c r="M76" s="110"/>
    </row>
    <row r="77" spans="1:13" x14ac:dyDescent="0.2">
      <c r="A77" s="4" t="s">
        <v>97</v>
      </c>
      <c r="B77" s="86" t="s">
        <v>47</v>
      </c>
      <c r="C77" s="8">
        <v>0</v>
      </c>
      <c r="D77" s="8">
        <v>0</v>
      </c>
      <c r="E77" s="8">
        <v>2079</v>
      </c>
      <c r="F77" s="19">
        <f t="shared" si="13"/>
        <v>2079</v>
      </c>
      <c r="G77" s="9">
        <v>102</v>
      </c>
      <c r="H77" s="9">
        <v>0</v>
      </c>
      <c r="I77" s="15">
        <f t="shared" si="14"/>
        <v>2181</v>
      </c>
      <c r="J77" s="22">
        <f>+(F84/15)+(G84/12)</f>
        <v>161.66666666666666</v>
      </c>
      <c r="K77" s="26" t="s">
        <v>108</v>
      </c>
      <c r="L77" s="58">
        <f>RANK(I77,(I$6:I$14,I$16:I$17,I$19,I$21:I$54,I$57:I$67,I$70:I$77,I$80:I$92,I$96))</f>
        <v>18</v>
      </c>
    </row>
    <row r="78" spans="1:13" x14ac:dyDescent="0.2">
      <c r="A78" s="111" t="s">
        <v>117</v>
      </c>
      <c r="B78" s="112"/>
      <c r="C78" s="32">
        <f>SUM(C70:C77)</f>
        <v>6624</v>
      </c>
      <c r="D78" s="32">
        <f>SUM(D70:D77)</f>
        <v>212</v>
      </c>
      <c r="E78" s="32">
        <f>SUM(E70:E77)</f>
        <v>8142</v>
      </c>
      <c r="F78" s="32">
        <f>SUM(F70:F77)</f>
        <v>14978</v>
      </c>
      <c r="G78" s="33">
        <f>SUM(G70:G77)</f>
        <v>582</v>
      </c>
      <c r="H78" s="33">
        <f t="shared" ref="H78:I78" si="15">SUM(H70:H77)</f>
        <v>0</v>
      </c>
      <c r="I78" s="34">
        <f t="shared" si="15"/>
        <v>15560</v>
      </c>
      <c r="J78" s="22" t="e">
        <f>+(#REF!/15)+(#REF!/12)</f>
        <v>#REF!</v>
      </c>
    </row>
    <row r="79" spans="1:13" ht="12.75" customHeight="1" x14ac:dyDescent="0.2">
      <c r="A79" s="113" t="s">
        <v>138</v>
      </c>
      <c r="B79" s="114"/>
      <c r="C79" s="115"/>
      <c r="D79" s="115"/>
      <c r="E79" s="115"/>
      <c r="F79" s="115"/>
      <c r="G79" s="115"/>
      <c r="H79" s="115"/>
      <c r="I79" s="116"/>
      <c r="J79" s="22">
        <f>+(F86/15)+(G86/12)</f>
        <v>26.566666666666666</v>
      </c>
    </row>
    <row r="80" spans="1:13" x14ac:dyDescent="0.2">
      <c r="A80" s="3" t="s">
        <v>129</v>
      </c>
      <c r="B80" s="85" t="s">
        <v>176</v>
      </c>
      <c r="C80" s="6">
        <v>0</v>
      </c>
      <c r="D80" s="6">
        <v>0</v>
      </c>
      <c r="E80" s="6">
        <v>0</v>
      </c>
      <c r="F80" s="18">
        <f t="shared" ref="F80:F92" si="16">+E80+D80+C80</f>
        <v>0</v>
      </c>
      <c r="G80" s="7">
        <v>0</v>
      </c>
      <c r="H80" s="7">
        <v>185</v>
      </c>
      <c r="I80" s="14">
        <f>SUM(F80:H80)</f>
        <v>185</v>
      </c>
      <c r="J80" s="22"/>
      <c r="L80" s="58">
        <f>RANK(I80,(I$6:I$14,I$16:I$17,I$19,I$21:I$54,I$57:I$67,I$70:I$77,I$80:I$92,I$96))</f>
        <v>54</v>
      </c>
    </row>
    <row r="81" spans="1:12" x14ac:dyDescent="0.2">
      <c r="A81" s="3" t="s">
        <v>61</v>
      </c>
      <c r="B81" s="85" t="s">
        <v>144</v>
      </c>
      <c r="C81" s="6">
        <v>72</v>
      </c>
      <c r="D81" s="6">
        <v>0</v>
      </c>
      <c r="E81" s="6">
        <v>561</v>
      </c>
      <c r="F81" s="18">
        <f t="shared" si="16"/>
        <v>633</v>
      </c>
      <c r="G81" s="7">
        <v>0</v>
      </c>
      <c r="H81" s="7">
        <v>0</v>
      </c>
      <c r="I81" s="14">
        <f>SUM(F81:H81)</f>
        <v>633</v>
      </c>
      <c r="J81" s="22">
        <f>+(F91/15)+(G91/12)</f>
        <v>0.75</v>
      </c>
      <c r="K81" s="26" t="s">
        <v>111</v>
      </c>
      <c r="L81" s="58">
        <f>RANK(I81,(I$6:I$14,I$16:I$17,I$19,I$21:I$54,I$57:I$67,I$70:I$77,I$80:I$92,I$96))</f>
        <v>36</v>
      </c>
    </row>
    <row r="82" spans="1:12" x14ac:dyDescent="0.2">
      <c r="A82" s="3"/>
      <c r="B82" s="85" t="s">
        <v>139</v>
      </c>
      <c r="C82" s="6">
        <v>524</v>
      </c>
      <c r="D82" s="6">
        <v>0</v>
      </c>
      <c r="E82" s="6">
        <v>0</v>
      </c>
      <c r="F82" s="18">
        <f t="shared" si="16"/>
        <v>524</v>
      </c>
      <c r="G82" s="7">
        <v>0</v>
      </c>
      <c r="H82" s="7">
        <v>0</v>
      </c>
      <c r="I82" s="14">
        <f>SUM(F82:H82)</f>
        <v>524</v>
      </c>
      <c r="J82" s="22">
        <f>+(F7/15)+(G7/12)</f>
        <v>140.46666666666667</v>
      </c>
      <c r="K82" s="26" t="s">
        <v>111</v>
      </c>
      <c r="L82" s="58">
        <f>RANK(I82,(I$6:I$14,I$16:I$17,I$19,I$21:I$54,I$57:I$67,I$70:I$77,I$80:I$92,I$96))</f>
        <v>38</v>
      </c>
    </row>
    <row r="83" spans="1:12" x14ac:dyDescent="0.2">
      <c r="A83" s="4" t="s">
        <v>58</v>
      </c>
      <c r="B83" s="86" t="s">
        <v>107</v>
      </c>
      <c r="C83" s="8">
        <v>0</v>
      </c>
      <c r="D83" s="8">
        <v>0</v>
      </c>
      <c r="E83" s="8">
        <v>0</v>
      </c>
      <c r="F83" s="19">
        <f t="shared" si="16"/>
        <v>0</v>
      </c>
      <c r="G83" s="9">
        <v>177</v>
      </c>
      <c r="H83" s="9">
        <v>0</v>
      </c>
      <c r="I83" s="15">
        <f t="shared" ref="I83:I92" si="17">SUM(F83:H83)</f>
        <v>177</v>
      </c>
      <c r="J83" s="22"/>
      <c r="L83" s="58">
        <f>RANK(I83,(I$6:I$14,I$16:I$17,I$19,I$21:I$54,I$57:I$67,I$70:I$77,I$80:I$92,I$96))</f>
        <v>55</v>
      </c>
    </row>
    <row r="84" spans="1:12" x14ac:dyDescent="0.2">
      <c r="A84" s="3" t="s">
        <v>59</v>
      </c>
      <c r="B84" s="85" t="s">
        <v>145</v>
      </c>
      <c r="C84" s="6">
        <v>276</v>
      </c>
      <c r="D84" s="6">
        <v>0</v>
      </c>
      <c r="E84" s="6">
        <v>2149</v>
      </c>
      <c r="F84" s="18">
        <f t="shared" si="16"/>
        <v>2425</v>
      </c>
      <c r="G84" s="7">
        <v>0</v>
      </c>
      <c r="H84" s="7">
        <v>0</v>
      </c>
      <c r="I84" s="14">
        <f t="shared" si="17"/>
        <v>2425</v>
      </c>
      <c r="J84" s="22">
        <f>+(F11/15)+(G11/12)</f>
        <v>6.8</v>
      </c>
      <c r="K84" s="26" t="s">
        <v>111</v>
      </c>
      <c r="L84" s="58">
        <f>RANK(I84,(I$6:I$14,I$16:I$17,I$19,I$21:I$54,I$57:I$67,I$70:I$77,I$80:I$92,I$96))</f>
        <v>15</v>
      </c>
    </row>
    <row r="85" spans="1:12" hidden="1" x14ac:dyDescent="0.2">
      <c r="A85" s="3"/>
      <c r="B85" s="85" t="s">
        <v>125</v>
      </c>
      <c r="C85" s="6"/>
      <c r="D85" s="6"/>
      <c r="E85" s="6"/>
      <c r="F85" s="18">
        <f t="shared" si="16"/>
        <v>0</v>
      </c>
      <c r="G85" s="7"/>
      <c r="H85" s="7">
        <v>0</v>
      </c>
      <c r="I85" s="14">
        <f t="shared" si="17"/>
        <v>0</v>
      </c>
      <c r="J85" s="22">
        <f>+(F97/15)+(G97/12)</f>
        <v>0</v>
      </c>
      <c r="K85" s="26" t="s">
        <v>111</v>
      </c>
      <c r="L85" s="58">
        <f>RANK(I85,(I$6:I$14,I$16:I$17,I$19,I$21:I$54,I$57:I$67,I$70:I$77,I$80:I$92,I$96))</f>
        <v>69</v>
      </c>
    </row>
    <row r="86" spans="1:12" x14ac:dyDescent="0.2">
      <c r="A86" s="3" t="s">
        <v>57</v>
      </c>
      <c r="B86" s="85" t="s">
        <v>160</v>
      </c>
      <c r="C86" s="6">
        <v>0</v>
      </c>
      <c r="D86" s="6">
        <v>140</v>
      </c>
      <c r="E86" s="6">
        <v>11</v>
      </c>
      <c r="F86" s="18">
        <f t="shared" si="16"/>
        <v>151</v>
      </c>
      <c r="G86" s="7">
        <v>198</v>
      </c>
      <c r="H86" s="7">
        <v>0</v>
      </c>
      <c r="I86" s="14">
        <f t="shared" si="17"/>
        <v>349</v>
      </c>
      <c r="J86" s="22"/>
      <c r="L86" s="58">
        <f>RANK(I86,(I$6:I$14,I$16:I$17,I$19,I$21:I$54,I$57:I$67,I$70:I$77,I$80:I$92,I$96))</f>
        <v>44</v>
      </c>
    </row>
    <row r="87" spans="1:12" x14ac:dyDescent="0.2">
      <c r="A87" s="3" t="s">
        <v>60</v>
      </c>
      <c r="B87" s="85" t="s">
        <v>179</v>
      </c>
      <c r="C87" s="6">
        <v>0</v>
      </c>
      <c r="D87" s="6">
        <v>0</v>
      </c>
      <c r="E87" s="6">
        <v>0</v>
      </c>
      <c r="F87" s="18">
        <f t="shared" si="16"/>
        <v>0</v>
      </c>
      <c r="G87" s="7">
        <v>18</v>
      </c>
      <c r="H87" s="7">
        <v>0</v>
      </c>
      <c r="I87" s="14">
        <f t="shared" si="17"/>
        <v>18</v>
      </c>
      <c r="J87" s="22"/>
      <c r="L87" s="58">
        <f>RANK(I87,(I$6:I$14,I$16:I$17,I$19,I$21:I$54,I$57:I$67,I$70:I$77,I$80:I$92,I$96))</f>
        <v>66</v>
      </c>
    </row>
    <row r="88" spans="1:12" x14ac:dyDescent="0.2">
      <c r="A88" s="60" t="s">
        <v>165</v>
      </c>
      <c r="B88" s="85" t="s">
        <v>140</v>
      </c>
      <c r="C88" s="44">
        <v>310</v>
      </c>
      <c r="D88" s="44">
        <v>0</v>
      </c>
      <c r="E88" s="44">
        <v>23</v>
      </c>
      <c r="F88" s="18">
        <f t="shared" si="16"/>
        <v>333</v>
      </c>
      <c r="G88" s="44">
        <v>0</v>
      </c>
      <c r="H88" s="44">
        <v>0</v>
      </c>
      <c r="I88" s="14">
        <f t="shared" si="17"/>
        <v>333</v>
      </c>
      <c r="J88" s="22">
        <f>+(F96/15)+(G96/12)</f>
        <v>14.266666666666667</v>
      </c>
      <c r="K88" s="26" t="s">
        <v>111</v>
      </c>
      <c r="L88" s="58">
        <f>RANK(I88,(I$6:I$14,I$16:I$17,I$19,I$21:I$54,I$57:I$67,I$70:I$77,I$80:I$92,I$96))</f>
        <v>46</v>
      </c>
    </row>
    <row r="89" spans="1:12" ht="12" customHeight="1" x14ac:dyDescent="0.2">
      <c r="A89" s="38" t="s">
        <v>62</v>
      </c>
      <c r="B89" s="96" t="s">
        <v>26</v>
      </c>
      <c r="C89" s="39">
        <v>0</v>
      </c>
      <c r="D89" s="39">
        <v>0</v>
      </c>
      <c r="E89" s="39">
        <v>148</v>
      </c>
      <c r="F89" s="40">
        <f t="shared" si="16"/>
        <v>148</v>
      </c>
      <c r="G89" s="41">
        <v>0</v>
      </c>
      <c r="H89" s="41">
        <v>0</v>
      </c>
      <c r="I89" s="42">
        <f t="shared" si="17"/>
        <v>148</v>
      </c>
      <c r="J89" s="22">
        <f>+(F85/15)+(G85/12)</f>
        <v>0</v>
      </c>
      <c r="K89" s="26" t="s">
        <v>111</v>
      </c>
      <c r="L89" s="58">
        <f>RANK(I89,(I$6:I$14,I$16:I$17,I$19,I$21:I$54,I$57:I$67,I$70:I$77,I$80:I$92,I$96))</f>
        <v>56</v>
      </c>
    </row>
    <row r="90" spans="1:12" x14ac:dyDescent="0.2">
      <c r="A90" s="3" t="s">
        <v>62</v>
      </c>
      <c r="B90" s="85" t="s">
        <v>177</v>
      </c>
      <c r="C90" s="6">
        <v>290</v>
      </c>
      <c r="D90" s="6">
        <v>0</v>
      </c>
      <c r="E90" s="6">
        <v>670</v>
      </c>
      <c r="F90" s="18">
        <f t="shared" si="16"/>
        <v>960</v>
      </c>
      <c r="G90" s="7">
        <v>0</v>
      </c>
      <c r="H90" s="7">
        <v>0</v>
      </c>
      <c r="I90" s="14">
        <f>SUM(F90:H90)</f>
        <v>960</v>
      </c>
      <c r="J90" s="22"/>
      <c r="L90" s="58">
        <f>RANK(I90,(I$6:I$14,I$16:I$17,I$19,I$21:I$54,I$57:I$67,I$70:I$77,I$80:I$92,I$96))</f>
        <v>30</v>
      </c>
    </row>
    <row r="91" spans="1:12" x14ac:dyDescent="0.2">
      <c r="A91" s="3" t="s">
        <v>63</v>
      </c>
      <c r="B91" s="85" t="s">
        <v>146</v>
      </c>
      <c r="C91" s="6">
        <v>0</v>
      </c>
      <c r="D91" s="6">
        <v>0</v>
      </c>
      <c r="E91" s="6">
        <v>0</v>
      </c>
      <c r="F91" s="18">
        <f t="shared" si="16"/>
        <v>0</v>
      </c>
      <c r="G91" s="7">
        <v>9</v>
      </c>
      <c r="H91" s="7">
        <v>0</v>
      </c>
      <c r="I91" s="14">
        <f t="shared" si="17"/>
        <v>9</v>
      </c>
      <c r="J91" s="22"/>
      <c r="K91" s="26" t="s">
        <v>111</v>
      </c>
      <c r="L91" s="58">
        <f>RANK(I91,(I$6:I$14,I$16:I$17,I$19,I$21:I$54,I$57:I$67,I$70:I$77,I$80:I$92,I$96))</f>
        <v>67</v>
      </c>
    </row>
    <row r="92" spans="1:12" x14ac:dyDescent="0.2">
      <c r="A92" s="133" t="s">
        <v>60</v>
      </c>
      <c r="B92" s="86" t="s">
        <v>147</v>
      </c>
      <c r="C92" s="8">
        <v>92</v>
      </c>
      <c r="D92" s="8">
        <v>0</v>
      </c>
      <c r="E92" s="8">
        <v>556</v>
      </c>
      <c r="F92" s="19">
        <f t="shared" si="16"/>
        <v>648</v>
      </c>
      <c r="G92" s="9">
        <v>0</v>
      </c>
      <c r="H92" s="9">
        <v>0</v>
      </c>
      <c r="I92" s="15">
        <f t="shared" si="17"/>
        <v>648</v>
      </c>
      <c r="L92" s="58">
        <f>RANK(I92,(I$6:I$14,I$16:I$17,I$19,I$21:I$54,I$57:I$67,I$70:I$77,I$80:I$92,I$96))</f>
        <v>35</v>
      </c>
    </row>
    <row r="93" spans="1:12" ht="12.75" hidden="1" customHeight="1" x14ac:dyDescent="0.2">
      <c r="A93" s="24" t="s">
        <v>101</v>
      </c>
      <c r="B93" s="85" t="s">
        <v>32</v>
      </c>
      <c r="C93" s="6">
        <v>0</v>
      </c>
      <c r="D93" s="6"/>
      <c r="E93" s="6">
        <v>0</v>
      </c>
      <c r="F93" s="18">
        <f>C93+E93</f>
        <v>0</v>
      </c>
      <c r="G93" s="7">
        <v>0</v>
      </c>
      <c r="H93" s="7">
        <v>0</v>
      </c>
      <c r="I93" s="14">
        <f t="shared" ref="I93" si="18">SUM(F93:G93)</f>
        <v>0</v>
      </c>
      <c r="K93" s="26" t="s">
        <v>111</v>
      </c>
    </row>
    <row r="94" spans="1:12" ht="12.75" customHeight="1" x14ac:dyDescent="0.2">
      <c r="A94" s="118" t="s">
        <v>118</v>
      </c>
      <c r="B94" s="119"/>
      <c r="C94" s="68">
        <f>SUM(C80:C93)</f>
        <v>1564</v>
      </c>
      <c r="D94" s="68">
        <f t="shared" ref="D94:I94" si="19">SUM(D80:D93)</f>
        <v>140</v>
      </c>
      <c r="E94" s="68">
        <f t="shared" si="19"/>
        <v>4118</v>
      </c>
      <c r="F94" s="68">
        <f t="shared" si="19"/>
        <v>5822</v>
      </c>
      <c r="G94" s="68">
        <f t="shared" si="19"/>
        <v>402</v>
      </c>
      <c r="H94" s="68">
        <f t="shared" si="19"/>
        <v>185</v>
      </c>
      <c r="I94" s="69">
        <f t="shared" si="19"/>
        <v>6409</v>
      </c>
    </row>
    <row r="95" spans="1:12" hidden="1" x14ac:dyDescent="0.2">
      <c r="A95" s="3"/>
      <c r="B95" s="85" t="s">
        <v>112</v>
      </c>
      <c r="C95" s="6"/>
      <c r="D95" s="6"/>
      <c r="E95" s="6"/>
      <c r="F95" s="18">
        <f>C95+E95</f>
        <v>0</v>
      </c>
      <c r="G95" s="7"/>
      <c r="H95" s="7"/>
      <c r="I95" s="14">
        <f>SUM(F95:G95)</f>
        <v>0</v>
      </c>
      <c r="L95" s="58">
        <f>RANK(I95,(I$6:I$14,I$16:I$17,I$19,I$21:I$53,I$56:I$66,I$69:I$76,I$79:I$91,I$95))</f>
        <v>64</v>
      </c>
    </row>
    <row r="96" spans="1:12" x14ac:dyDescent="0.2">
      <c r="A96" s="21" t="s">
        <v>71</v>
      </c>
      <c r="B96" s="85" t="s">
        <v>14</v>
      </c>
      <c r="C96" s="6">
        <f>51+147+4</f>
        <v>202</v>
      </c>
      <c r="D96" s="6">
        <v>0</v>
      </c>
      <c r="E96" s="6">
        <v>12</v>
      </c>
      <c r="F96" s="18">
        <f>+E96+D96+C96</f>
        <v>214</v>
      </c>
      <c r="G96" s="7"/>
      <c r="H96" s="7">
        <v>0</v>
      </c>
      <c r="I96" s="14">
        <f t="shared" ref="I96:I97" si="20">SUM(F96:H96)</f>
        <v>214</v>
      </c>
      <c r="J96" s="58"/>
      <c r="L96" s="58">
        <f>RANK(I96,(I$6:I$14,I$16:I$17,I$19,I$21:I$54,I$57:I$67,I$70:I$77,I$80:I$92,I$96))</f>
        <v>52</v>
      </c>
    </row>
    <row r="97" spans="1:12" hidden="1" x14ac:dyDescent="0.2">
      <c r="A97" s="29" t="s">
        <v>120</v>
      </c>
      <c r="B97" s="120" t="s">
        <v>21</v>
      </c>
      <c r="C97" s="10">
        <v>0</v>
      </c>
      <c r="D97" s="10"/>
      <c r="E97" s="10">
        <v>0</v>
      </c>
      <c r="F97" s="20">
        <f t="shared" ref="F97" si="21">E97+C97</f>
        <v>0</v>
      </c>
      <c r="G97" s="11">
        <v>0</v>
      </c>
      <c r="H97" s="11">
        <v>0</v>
      </c>
      <c r="I97" s="16">
        <f t="shared" si="20"/>
        <v>0</v>
      </c>
      <c r="J97" s="58"/>
      <c r="L97" s="117">
        <f>COUNT(L6:L95)</f>
        <v>79</v>
      </c>
    </row>
    <row r="98" spans="1:12" x14ac:dyDescent="0.2">
      <c r="A98" s="121" t="s">
        <v>36</v>
      </c>
      <c r="B98" s="122"/>
      <c r="C98" s="70">
        <f>+C97+C96+C94+C78+C68+C55+C19+C18+C95</f>
        <v>54214</v>
      </c>
      <c r="D98" s="70">
        <f t="shared" ref="D98:I98" si="22">+D97+D96+D94+D78+D68+D55+D19+D18+D95</f>
        <v>3340</v>
      </c>
      <c r="E98" s="70">
        <f t="shared" si="22"/>
        <v>35279</v>
      </c>
      <c r="F98" s="70">
        <f t="shared" si="22"/>
        <v>92833</v>
      </c>
      <c r="G98" s="70">
        <f t="shared" si="22"/>
        <v>5920</v>
      </c>
      <c r="H98" s="70">
        <f t="shared" si="22"/>
        <v>367</v>
      </c>
      <c r="I98" s="71">
        <f t="shared" si="22"/>
        <v>99120</v>
      </c>
      <c r="J98" s="117"/>
    </row>
    <row r="99" spans="1:12" x14ac:dyDescent="0.2">
      <c r="A99" s="150" t="s">
        <v>130</v>
      </c>
      <c r="B99" s="151"/>
      <c r="C99" s="151"/>
      <c r="D99" s="151"/>
      <c r="E99" s="151"/>
      <c r="F99" s="151"/>
      <c r="G99" s="151"/>
      <c r="H99" s="151"/>
      <c r="I99" s="152"/>
    </row>
    <row r="100" spans="1:12" x14ac:dyDescent="0.2">
      <c r="A100" s="123" t="s">
        <v>39</v>
      </c>
      <c r="B100" s="124"/>
      <c r="C100" s="12">
        <f>(C98/15)</f>
        <v>3614.2666666666669</v>
      </c>
      <c r="D100" s="12">
        <f>+(D98/15)</f>
        <v>222.66666666666666</v>
      </c>
      <c r="E100" s="12">
        <f>(E98/15)</f>
        <v>2351.9333333333334</v>
      </c>
      <c r="F100" s="12">
        <f>(F98/15)</f>
        <v>6188.8666666666668</v>
      </c>
      <c r="G100" s="12">
        <f>(G98/12)</f>
        <v>493.33333333333331</v>
      </c>
      <c r="H100" s="12">
        <f>+H98/10</f>
        <v>36.700000000000003</v>
      </c>
      <c r="I100" s="30">
        <f>+H100+G100+F100</f>
        <v>6718.9</v>
      </c>
      <c r="J100" s="139"/>
    </row>
    <row r="101" spans="1:12" ht="15.75" customHeight="1" x14ac:dyDescent="0.2">
      <c r="A101" s="153" t="s">
        <v>169</v>
      </c>
      <c r="B101" s="154"/>
      <c r="C101" s="125" t="s">
        <v>40</v>
      </c>
      <c r="D101" s="136"/>
      <c r="E101" s="140"/>
      <c r="F101" s="141">
        <f>78875/F98</f>
        <v>0.84964398435901023</v>
      </c>
      <c r="G101" s="146">
        <f>312/G98</f>
        <v>5.2702702702702706E-2</v>
      </c>
      <c r="H101" s="147">
        <f>0/H98</f>
        <v>0</v>
      </c>
      <c r="I101" s="148">
        <f>79187/I98</f>
        <v>0.79890032284100077</v>
      </c>
    </row>
    <row r="102" spans="1:12" ht="15.75" customHeight="1" x14ac:dyDescent="0.2">
      <c r="A102" s="155"/>
      <c r="B102" s="156"/>
      <c r="C102" s="126" t="s">
        <v>41</v>
      </c>
      <c r="D102" s="137"/>
      <c r="E102" s="140"/>
      <c r="F102" s="140">
        <f>8369/F98</f>
        <v>9.015113160190881E-2</v>
      </c>
      <c r="G102" s="140">
        <f>2754/G98</f>
        <v>0.4652027027027027</v>
      </c>
      <c r="H102" s="140">
        <f>156/H98</f>
        <v>0.42506811989100818</v>
      </c>
      <c r="I102" s="144">
        <f>11279/I98</f>
        <v>0.11379136400322841</v>
      </c>
      <c r="J102" s="28">
        <f>+'[1]C-11.0'!$G$75</f>
        <v>93536</v>
      </c>
    </row>
    <row r="103" spans="1:12" ht="15.75" customHeight="1" thickBot="1" x14ac:dyDescent="0.25">
      <c r="A103" s="155"/>
      <c r="B103" s="156"/>
      <c r="C103" s="127" t="s">
        <v>50</v>
      </c>
      <c r="D103" s="138"/>
      <c r="E103" s="142"/>
      <c r="F103" s="142">
        <f>5589/F98</f>
        <v>6.0204884039080933E-2</v>
      </c>
      <c r="G103" s="142">
        <f>2854/G98</f>
        <v>0.48209459459459458</v>
      </c>
      <c r="H103" s="142">
        <f>211/H98</f>
        <v>0.57493188010899188</v>
      </c>
      <c r="I103" s="143">
        <f>8654/I98</f>
        <v>8.7308313155770784E-2</v>
      </c>
      <c r="J103" s="28">
        <f>+'[2]C-12.0'!$G$75</f>
        <v>16895</v>
      </c>
    </row>
    <row r="104" spans="1:12" ht="13.5" thickTop="1" x14ac:dyDescent="0.2">
      <c r="F104" s="57"/>
      <c r="G104" s="57"/>
      <c r="H104" s="57"/>
      <c r="I104" s="57"/>
      <c r="J104" s="28">
        <f>+'[3]C-13.0'!$G$70</f>
        <v>4586</v>
      </c>
    </row>
  </sheetData>
  <mergeCells count="4">
    <mergeCell ref="A1:I1"/>
    <mergeCell ref="C2:D2"/>
    <mergeCell ref="A99:I99"/>
    <mergeCell ref="A101:B103"/>
  </mergeCells>
  <printOptions horizontalCentered="1"/>
  <pageMargins left="0.75" right="0.75" top="0.25" bottom="0.5" header="0.3" footer="0.25"/>
  <pageSetup scale="66" orientation="portrait" r:id="rId1"/>
  <headerFooter alignWithMargins="0">
    <oddHeader xml:space="preserve">&amp;L&amp;"Times New Roman,Bold"
</oddHeader>
    <oddFooter>&amp;L&amp;"Times New Roman,Regular"Source: Credit Hour Production-Summary by Discipline&amp;C&amp;"Times New Roman,Bold"&amp;11C-10.0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C-10.0</vt:lpstr>
      <vt:lpstr>C-10.0 ranking</vt:lpstr>
      <vt:lpstr>'C-10.0'!Print_Area</vt:lpstr>
      <vt:lpstr>'C-10.0 ranking'!Print_Area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Maureen Belich</cp:lastModifiedBy>
  <cp:lastPrinted>2021-11-10T20:18:13Z</cp:lastPrinted>
  <dcterms:created xsi:type="dcterms:W3CDTF">2001-05-22T20:47:14Z</dcterms:created>
  <dcterms:modified xsi:type="dcterms:W3CDTF">2025-10-28T16:44:55Z</dcterms:modified>
</cp:coreProperties>
</file>